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showInkAnnotation="0" autoCompressPictures="0"/>
  <mc:AlternateContent xmlns:mc="http://schemas.openxmlformats.org/markup-compatibility/2006">
    <mc:Choice Requires="x15">
      <x15ac:absPath xmlns:x15ac="http://schemas.microsoft.com/office/spreadsheetml/2010/11/ac" url="/Volumes/gh/ftp/"/>
    </mc:Choice>
  </mc:AlternateContent>
  <bookViews>
    <workbookView xWindow="9960" yWindow="460" windowWidth="28520" windowHeight="26180"/>
  </bookViews>
  <sheets>
    <sheet name="Costs" sheetId="1" r:id="rId1"/>
  </sheets>
  <definedNames>
    <definedName name="BanquetLB">Costs!$B$14</definedName>
    <definedName name="BanquetUB">Costs!$D$14</definedName>
    <definedName name="BodyCountLB">Costs!$B$13</definedName>
    <definedName name="BodyCountUB">Costs!$D$13</definedName>
    <definedName name="ConfRegLB">Costs!$B$9</definedName>
    <definedName name="ConfRegPDLB">Costs!$C$9</definedName>
    <definedName name="ConfRegPDUB">Costs!$E$9</definedName>
    <definedName name="ConfRegUB">Costs!$D$9</definedName>
    <definedName name="EMNLPRegLB">Costs!#REF!</definedName>
    <definedName name="EMNLPRegPDLB">Costs!#REF!</definedName>
    <definedName name="EMNLPRegPDUB">Costs!#REF!</definedName>
    <definedName name="EMNLPRegUB">Costs!#REF!</definedName>
    <definedName name="ExchangeRate">Costs!$C$6</definedName>
    <definedName name="PersonDaysLB">Costs!$C$12</definedName>
    <definedName name="PersonDaysUB">Costs!$E$12</definedName>
    <definedName name="_xlnm.Print_Area" localSheetId="0">Costs!$A$1:$F$106</definedName>
    <definedName name="StudentLunchLB">Costs!#REF!</definedName>
    <definedName name="StudentLunchUB">Costs!#REF!</definedName>
    <definedName name="TutorialRegLB">Costs!$B$11</definedName>
    <definedName name="TutorialRegPBUB">Costs!$E$11</definedName>
    <definedName name="TutorialRegPDLB">Costs!$C$11</definedName>
    <definedName name="TutorialRegPDUB">Costs!$E$11</definedName>
    <definedName name="TutorialRegUB">Costs!$D$11</definedName>
    <definedName name="WorkshopRegLB">Costs!$B$10</definedName>
    <definedName name="WorkshopRegPDLB">Costs!$C$10</definedName>
    <definedName name="WorkshopRegPDUB">Costs!$E$10</definedName>
    <definedName name="WorkshopRegUB">Costs!$D$10</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43" i="1" l="1"/>
  <c r="D26" i="1"/>
  <c r="D32" i="1"/>
  <c r="D17" i="1"/>
  <c r="C12" i="1"/>
  <c r="E12" i="1"/>
  <c r="E22" i="1"/>
  <c r="E26" i="1"/>
  <c r="E87" i="1"/>
  <c r="D63" i="1"/>
  <c r="D81" i="1"/>
  <c r="D87" i="1"/>
  <c r="C9" i="1"/>
  <c r="C10" i="1"/>
  <c r="C11" i="1"/>
  <c r="E11" i="1"/>
  <c r="E10" i="1"/>
  <c r="E9" i="1"/>
  <c r="D9" i="1"/>
  <c r="D10" i="1"/>
  <c r="D13" i="1"/>
  <c r="E69" i="1"/>
  <c r="E70" i="1"/>
  <c r="E71" i="1"/>
  <c r="E72" i="1"/>
  <c r="E73" i="1"/>
  <c r="E74" i="1"/>
  <c r="E75" i="1"/>
  <c r="E76" i="1"/>
  <c r="E77" i="1"/>
  <c r="E78" i="1"/>
  <c r="E79" i="1"/>
  <c r="E80" i="1"/>
  <c r="E81" i="1"/>
  <c r="B13" i="1"/>
  <c r="D70" i="1"/>
  <c r="D71" i="1"/>
  <c r="D72" i="1"/>
  <c r="D73" i="1"/>
  <c r="D74" i="1"/>
  <c r="D75" i="1"/>
  <c r="D76" i="1"/>
  <c r="D77" i="1"/>
  <c r="D78" i="1"/>
  <c r="D79" i="1"/>
  <c r="D80" i="1"/>
  <c r="E41" i="1"/>
  <c r="E40" i="1"/>
  <c r="D41" i="1"/>
  <c r="D40" i="1"/>
  <c r="E21" i="1"/>
  <c r="D21" i="1"/>
  <c r="D14" i="1"/>
  <c r="B14" i="1"/>
  <c r="D50" i="1"/>
  <c r="E50" i="1"/>
  <c r="D11" i="1"/>
  <c r="C104" i="1"/>
  <c r="E17" i="1"/>
  <c r="E18" i="1"/>
  <c r="E19" i="1"/>
  <c r="E20" i="1"/>
  <c r="E23" i="1"/>
  <c r="E24" i="1"/>
  <c r="E32" i="1"/>
  <c r="E33" i="1"/>
  <c r="E34" i="1"/>
  <c r="E36" i="1"/>
  <c r="E37" i="1"/>
  <c r="E38" i="1"/>
  <c r="E39" i="1"/>
  <c r="E43" i="1"/>
  <c r="D51" i="1"/>
  <c r="E51" i="1"/>
  <c r="D52" i="1"/>
  <c r="E52" i="1"/>
  <c r="D53" i="1"/>
  <c r="E53" i="1"/>
  <c r="E54" i="1"/>
  <c r="E58" i="1"/>
  <c r="E59" i="1"/>
  <c r="E60" i="1"/>
  <c r="E61" i="1"/>
  <c r="E63" i="1"/>
  <c r="D22" i="1"/>
  <c r="D18" i="1"/>
  <c r="D19" i="1"/>
  <c r="D20" i="1"/>
  <c r="D23" i="1"/>
  <c r="D24" i="1"/>
  <c r="D33" i="1"/>
  <c r="D34" i="1"/>
  <c r="D36" i="1"/>
  <c r="D37" i="1"/>
  <c r="D38" i="1"/>
  <c r="D39" i="1"/>
  <c r="D54" i="1"/>
  <c r="D59" i="1"/>
  <c r="D60" i="1"/>
  <c r="D61" i="1"/>
  <c r="D82" i="1"/>
  <c r="D27" i="1"/>
  <c r="D44" i="1"/>
  <c r="D55" i="1"/>
  <c r="D64" i="1"/>
  <c r="D88" i="1"/>
  <c r="D92" i="1"/>
  <c r="D91" i="1"/>
  <c r="D90" i="1"/>
  <c r="D89" i="1"/>
  <c r="E82" i="1"/>
  <c r="E27" i="1"/>
  <c r="E44" i="1"/>
  <c r="E55" i="1"/>
  <c r="E64" i="1"/>
  <c r="E88" i="1"/>
  <c r="E92" i="1"/>
  <c r="E91" i="1"/>
  <c r="E90" i="1"/>
  <c r="E89" i="1"/>
  <c r="C105" i="1"/>
  <c r="C102" i="1"/>
  <c r="C99" i="1"/>
  <c r="C98" i="1"/>
  <c r="E84" i="1"/>
  <c r="E83" i="1"/>
  <c r="D84" i="1"/>
  <c r="D83" i="1"/>
  <c r="E45" i="1"/>
  <c r="E28" i="1"/>
  <c r="D45" i="1"/>
  <c r="D28" i="1"/>
  <c r="E65" i="1"/>
  <c r="D65" i="1"/>
  <c r="E66" i="1"/>
  <c r="D66" i="1"/>
  <c r="E46" i="1"/>
  <c r="D46" i="1"/>
  <c r="E29" i="1"/>
  <c r="D29" i="1"/>
</calcChain>
</file>

<file path=xl/sharedStrings.xml><?xml version="1.0" encoding="utf-8"?>
<sst xmlns="http://schemas.openxmlformats.org/spreadsheetml/2006/main" count="146" uniqueCount="137">
  <si>
    <t>Likely local exhibitors</t>
  </si>
  <si>
    <t>CONFERENCE VENUE</t>
    <phoneticPr fontId="0" type="noConversion"/>
  </si>
  <si>
    <t>FLAT COST</t>
    <phoneticPr fontId="0" type="noConversion"/>
  </si>
  <si>
    <t>PER PERSON COST</t>
    <phoneticPr fontId="0" type="noConversion"/>
  </si>
  <si>
    <t>Web site fee</t>
    <phoneticPr fontId="0" type="noConversion"/>
  </si>
  <si>
    <t>Audio-visual equipment</t>
    <phoneticPr fontId="0" type="noConversion"/>
  </si>
  <si>
    <t xml:space="preserve">Opening reception </t>
    <phoneticPr fontId="0" type="noConversion"/>
  </si>
  <si>
    <t>Poster board rentals and moving costs</t>
    <phoneticPr fontId="0" type="noConversion"/>
  </si>
  <si>
    <t>Miscellaneous materials</t>
    <phoneticPr fontId="0" type="noConversion"/>
  </si>
  <si>
    <t>Local signage</t>
    <phoneticPr fontId="0" type="noConversion"/>
  </si>
  <si>
    <t>Refreshments for breaks, main conference</t>
    <phoneticPr fontId="0" type="noConversion"/>
  </si>
  <si>
    <t>Refreshments for breaks, tutorials</t>
    <phoneticPr fontId="0" type="noConversion"/>
  </si>
  <si>
    <t>Internet access at conference venue</t>
    <phoneticPr fontId="0" type="noConversion"/>
  </si>
  <si>
    <t>Including webmaster, web design fee, if applicable</t>
    <phoneticPr fontId="0" type="noConversion"/>
  </si>
  <si>
    <t>Auditorium rental, main conference, 3 days</t>
    <phoneticPr fontId="0" type="noConversion"/>
  </si>
  <si>
    <t>Room rentals, main conference, 3 days</t>
    <phoneticPr fontId="0" type="noConversion"/>
  </si>
  <si>
    <t>Room rentals, tutorials, 1 day</t>
    <phoneticPr fontId="0" type="noConversion"/>
  </si>
  <si>
    <t>Computing equipment purchase</t>
  </si>
  <si>
    <t>Data projector, screen, and sound in each room</t>
    <phoneticPr fontId="0" type="noConversion"/>
  </si>
  <si>
    <t>DEFINE CONSTANTS</t>
    <phoneticPr fontId="0" type="noConversion"/>
  </si>
  <si>
    <t>LOWER-BOUND TOTAL COST</t>
    <phoneticPr fontId="0" type="noConversion"/>
  </si>
  <si>
    <t>UPPER-BOUND TOTAL COST</t>
    <phoneticPr fontId="0" type="noConversion"/>
  </si>
  <si>
    <t>Lower bound</t>
    <phoneticPr fontId="0" type="noConversion"/>
  </si>
  <si>
    <t>Upper bound</t>
    <phoneticPr fontId="0" type="noConversion"/>
  </si>
  <si>
    <t>Subevent</t>
    <phoneticPr fontId="0" type="noConversion"/>
  </si>
  <si>
    <t>Including box handling charges, storage fees, security, set-up and breakdown fees</t>
  </si>
  <si>
    <t>Likely local sponsors</t>
  </si>
  <si>
    <t>Number of registrants</t>
    <phoneticPr fontId="0" type="noConversion"/>
  </si>
  <si>
    <t>Number of registrants</t>
    <phoneticPr fontId="0" type="noConversion"/>
  </si>
  <si>
    <t>Other (explain)</t>
  </si>
  <si>
    <t>Staffing personnel during conference</t>
    <phoneticPr fontId="0" type="noConversion"/>
  </si>
  <si>
    <t>POTENTIAL LOCAL INCOME</t>
    <phoneticPr fontId="0" type="noConversion"/>
  </si>
  <si>
    <t>COMMENTS</t>
    <phoneticPr fontId="0" type="noConversion"/>
  </si>
  <si>
    <t>TOTAL ESTIMATED LOCAL EXPENSES, per person</t>
    <phoneticPr fontId="0" type="noConversion"/>
  </si>
  <si>
    <t>Main conference, 3 days</t>
    <phoneticPr fontId="0" type="noConversion"/>
  </si>
  <si>
    <t>Total number of person days</t>
    <phoneticPr fontId="0" type="noConversion"/>
  </si>
  <si>
    <t>Person days</t>
    <phoneticPr fontId="0" type="noConversion"/>
  </si>
  <si>
    <t>TOTAL ESTIMATED LOCAL EXPENSES, per person-day, USD</t>
    <phoneticPr fontId="0" type="noConversion"/>
  </si>
  <si>
    <t>Total body count</t>
    <phoneticPr fontId="0" type="noConversion"/>
  </si>
  <si>
    <t>Subtotal, administration and supplies</t>
    <phoneticPr fontId="0" type="noConversion"/>
  </si>
  <si>
    <t>Subtotal, administration and supplies, USD</t>
    <phoneticPr fontId="0" type="noConversion"/>
  </si>
  <si>
    <t>Explain your estimates in your bid: likely sources, commitments already in hand, etc.</t>
    <phoneticPr fontId="0" type="noConversion"/>
  </si>
  <si>
    <t>ADMINISTRATIVE MEETINGS</t>
    <phoneticPr fontId="0" type="noConversion"/>
  </si>
  <si>
    <t>TOTAL ESTIMATED LOCAL EXPENSES</t>
    <phoneticPr fontId="0" type="noConversion"/>
  </si>
  <si>
    <t>TOTAL ESTIMATED LOCAL EXPENSES, USD</t>
    <phoneticPr fontId="0" type="noConversion"/>
  </si>
  <si>
    <t>Computing equipment rental</t>
  </si>
  <si>
    <t>Breakfast, main conference</t>
  </si>
  <si>
    <t>Breakfast, tutorials</t>
  </si>
  <si>
    <t>Admin personnel before conference</t>
  </si>
  <si>
    <t>Other equipment rental (explain)</t>
  </si>
  <si>
    <t xml:space="preserve"> </t>
  </si>
  <si>
    <t>Venue setup fees</t>
  </si>
  <si>
    <t>Supply total-cost formulas</t>
    <phoneticPr fontId="0" type="noConversion"/>
  </si>
  <si>
    <t>Space rental</t>
    <phoneticPr fontId="0" type="noConversion"/>
  </si>
  <si>
    <t>Food</t>
    <phoneticPr fontId="0" type="noConversion"/>
  </si>
  <si>
    <t>Entertainment</t>
    <phoneticPr fontId="0" type="noConversion"/>
  </si>
  <si>
    <t>Subtotal, venue costs</t>
    <phoneticPr fontId="0" type="noConversion"/>
  </si>
  <si>
    <t xml:space="preserve"> Subtotal, venue costs, USD</t>
    <phoneticPr fontId="0" type="noConversion"/>
  </si>
  <si>
    <t>Average venue cost per person per day</t>
    <phoneticPr fontId="0" type="noConversion"/>
  </si>
  <si>
    <t>Average venue cost per person per day, USD</t>
    <phoneticPr fontId="0" type="noConversion"/>
  </si>
  <si>
    <t>If purchase is necessary or preferable to rental, explain in your bid why that is so.  Explain what the use of the equipment will be after the conference and the recovery of the value of the equipment by ACL.</t>
    <phoneticPr fontId="0" type="noConversion"/>
  </si>
  <si>
    <t>If necessary.</t>
    <phoneticPr fontId="0" type="noConversion"/>
  </si>
  <si>
    <t>If venue costs are a function of spending on food and beverage, give details in your bid and insert here the costs appropriate for the food and beverage spending computed below.</t>
    <phoneticPr fontId="0" type="noConversion"/>
  </si>
  <si>
    <t>FOOD AND BEVERAGE</t>
    <phoneticPr fontId="0" type="noConversion"/>
  </si>
  <si>
    <t>Subtotal, food and beverage</t>
    <phoneticPr fontId="0" type="noConversion"/>
  </si>
  <si>
    <t>Subtotal, food and beverage, USD</t>
    <phoneticPr fontId="0" type="noConversion"/>
  </si>
  <si>
    <t>Average F+B cost per person per day</t>
    <phoneticPr fontId="0" type="noConversion"/>
  </si>
  <si>
    <t>Average F+B cost per person per day, USD</t>
    <phoneticPr fontId="0" type="noConversion"/>
  </si>
  <si>
    <t>HOTEL COSTS TO PARTICIPANTS</t>
    <phoneticPr fontId="0" type="noConversion"/>
  </si>
  <si>
    <t>LOCAL ADMINISTRATION AND SUPPLIES</t>
    <phoneticPr fontId="0" type="noConversion"/>
  </si>
  <si>
    <t>USE YOUR LOCAL CURRENCY IN ALL YELLOW AND BLUE CELLS.   Local currency prints black, USD prints green.</t>
    <phoneticPr fontId="0" type="noConversion"/>
  </si>
  <si>
    <t>TOTAL ESTIMATED LOCAL EXPENSES, per person, USD</t>
    <phoneticPr fontId="0" type="noConversion"/>
  </si>
  <si>
    <t>Per-person cost of administration and supplies, USD</t>
    <phoneticPr fontId="0" type="noConversion"/>
  </si>
  <si>
    <t>Per-person cost of administration and supplies</t>
    <phoneticPr fontId="0" type="noConversion"/>
  </si>
  <si>
    <t>ADDITIONAL INFORMATION</t>
    <phoneticPr fontId="0" type="noConversion"/>
  </si>
  <si>
    <t>TOTAL ESTIMATED LOCAL EXPENSES, per person-day</t>
    <phoneticPr fontId="0" type="noConversion"/>
  </si>
  <si>
    <t>Wrap-up meeting</t>
    <phoneticPr fontId="0" type="noConversion"/>
  </si>
  <si>
    <t>Subtotal, administrative meetings</t>
    <phoneticPr fontId="0" type="noConversion"/>
  </si>
  <si>
    <t>Subtotal, administrative meetings, USD</t>
    <phoneticPr fontId="0" type="noConversion"/>
  </si>
  <si>
    <t>Lunch meeting in a boardroom for 25 people.</t>
  </si>
  <si>
    <r>
      <rPr>
        <b/>
        <sz val="10"/>
        <color indexed="10"/>
        <rFont val="Optima"/>
      </rPr>
      <t xml:space="preserve">If prices quoted are not tax-inclusive, or if a tax rebate might be possible, explain the situation in your bid.  Mention whether VAT or other tax must be charged on registration fees. </t>
    </r>
    <r>
      <rPr>
        <sz val="10"/>
        <rFont val="Optima"/>
      </rPr>
      <t xml:space="preserve"> (Whether the ACL is obliged to pay VAT, GST, sales tax, or the like on purchases and whether taxes must be paid on registration fees varies widely from country to country and state to state.)</t>
    </r>
  </si>
  <si>
    <r>
      <t xml:space="preserve">Many of these costs are independent of size; the others are based on total body count.  This section does </t>
    </r>
    <r>
      <rPr>
        <b/>
        <sz val="10"/>
        <color indexed="8"/>
        <rFont val="Optima"/>
      </rPr>
      <t>not</t>
    </r>
    <r>
      <rPr>
        <sz val="10"/>
        <color indexed="8"/>
        <rFont val="Optima"/>
      </rPr>
      <t xml:space="preserve"> include non-local ACL administrative costs (which are assumed to be constant across bids).</t>
    </r>
  </si>
  <si>
    <t>Number of hotel room-nights required to obtain this rate</t>
  </si>
  <si>
    <t>E.g., local team phone, postage, fax, etc. if applicable</t>
  </si>
  <si>
    <t>Room cost to participants (per night) — main conference hotel</t>
  </si>
  <si>
    <t>Room cost to participants (per night) — intermediate-price (budget) hotel</t>
  </si>
  <si>
    <t>Workshops and co-located conferences, 2 days</t>
  </si>
  <si>
    <t>Room rentals, workshops and co-located conferences, 2 days</t>
  </si>
  <si>
    <t>Refreshments for breaks, workshops and co-located confs</t>
  </si>
  <si>
    <t>Breakfast, workshops and co-located conferences</t>
  </si>
  <si>
    <t>Give per-person cost for one coffee break.  The spreadsheet accounts for 2 breaks per day for the appropriate number of days.</t>
  </si>
  <si>
    <r>
      <t>Only</t>
    </r>
    <r>
      <rPr>
        <sz val="10"/>
        <color indexed="8"/>
        <rFont val="Optima"/>
      </rPr>
      <t xml:space="preserve"> if in a location where hotel rates don't normally include breakfast.  Give per-person cost of one breakfast. The spreadsheet accounts for the appropriate number of days.</t>
    </r>
  </si>
  <si>
    <r>
      <t xml:space="preserve">Give name of currency used (e.g., EUR, NZD, DCT) and current </t>
    </r>
    <r>
      <rPr>
        <b/>
        <i/>
        <sz val="10"/>
        <rFont val="Optima"/>
      </rPr>
      <t>multiplicative</t>
    </r>
    <r>
      <rPr>
        <b/>
        <sz val="10"/>
        <rFont val="Optima"/>
      </rPr>
      <t xml:space="preserve"> conversion factor to USD and date.  Spreadsheet works in local currency and converts totals.</t>
    </r>
  </si>
  <si>
    <r>
      <t>[</t>
    </r>
    <r>
      <rPr>
        <b/>
        <i/>
        <sz val="10"/>
        <rFont val="Optima"/>
      </rPr>
      <t>CURRENCY NAME</t>
    </r>
    <r>
      <rPr>
        <b/>
        <sz val="10"/>
        <rFont val="Optima"/>
      </rPr>
      <t>]
Exchange rate on [</t>
    </r>
    <r>
      <rPr>
        <b/>
        <i/>
        <sz val="10"/>
        <rFont val="Optima"/>
      </rPr>
      <t>insert date</t>
    </r>
    <r>
      <rPr>
        <b/>
        <sz val="10"/>
        <rFont val="Optima"/>
      </rPr>
      <t>]</t>
    </r>
  </si>
  <si>
    <t>Upper bound is 170% of lower bound</t>
  </si>
  <si>
    <t>Number at social event</t>
  </si>
  <si>
    <t>Big enough for plenary sessions, &gt;1300 people; also used for multiple parallel sessions (if divisible).</t>
  </si>
  <si>
    <t>4 rooms of varying sizes: 1 for 150, 1 for 100–120 people, 1 for about 75, and 1 for about 40–45.</t>
  </si>
  <si>
    <t>Wireless access for at least 1500 simultaneous users (allows for people with multiple devices).</t>
  </si>
  <si>
    <t>Including food and space rental.  Spreadsheet assumes attendance by 70% of main conference registrants.</t>
  </si>
  <si>
    <t>All day use of a boardroom for 15 people, with lunch and refreshments mid-morning and mid-afternoon (same day as tutorials)</t>
  </si>
  <si>
    <t>ACL exec board meeting</t>
  </si>
  <si>
    <t>Editorial Board lunch meetings (zero, one, or two)</t>
  </si>
  <si>
    <r>
      <t>ACL 2018,</t>
    </r>
    <r>
      <rPr>
        <b/>
        <i/>
        <sz val="10"/>
        <rFont val="Optima"/>
      </rPr>
      <t xml:space="preserve"> </t>
    </r>
    <r>
      <rPr>
        <b/>
        <sz val="10"/>
        <rFont val="Optima"/>
      </rPr>
      <t>[</t>
    </r>
    <r>
      <rPr>
        <b/>
        <i/>
        <sz val="10"/>
        <rFont val="Optima"/>
      </rPr>
      <t>proposed location, proposed dates</t>
    </r>
    <r>
      <rPr>
        <b/>
        <sz val="10"/>
        <rFont val="Optima"/>
      </rPr>
      <t xml:space="preserve">]   </t>
    </r>
    <r>
      <rPr>
        <i/>
        <sz val="10"/>
        <rFont val="Optima"/>
      </rPr>
      <t>Don't forget to change the page headers for printing as well.</t>
    </r>
  </si>
  <si>
    <t>Tutorials, half a day each</t>
  </si>
  <si>
    <t>Plenary social event, estimated at 90% of main conference registrants.</t>
  </si>
  <si>
    <t>Total number of people attending at least one event.  Estimated as number of main conf registrations plus one-third of workshops and co-located conferences.</t>
  </si>
  <si>
    <t>Room rentals, poster sessions and dinners, 2 evenings</t>
  </si>
  <si>
    <r>
      <t>At least 2000 m</t>
    </r>
    <r>
      <rPr>
        <vertAlign val="superscript"/>
        <sz val="10"/>
        <color indexed="8"/>
        <rFont val="Optima"/>
      </rPr>
      <t>2</t>
    </r>
    <r>
      <rPr>
        <sz val="10"/>
        <color indexed="8"/>
        <rFont val="Optima"/>
      </rPr>
      <t>.  Possibly free of charge because of food service.</t>
    </r>
  </si>
  <si>
    <t>Poster-session dinner, day 1</t>
  </si>
  <si>
    <t>Poster session dinner, day 2</t>
  </si>
  <si>
    <t>Full buffet dinner.  Spreadsheet assumes attendance by 90% of main conference registrants.</t>
  </si>
  <si>
    <t>Either full buffet dinner, as on day 1, or dinner without desserts and coffee (instead served later at social event).  Spreadsheet assumes attendance by 90% of main conference registrants.</t>
  </si>
  <si>
    <t xml:space="preserve">Breakfast meeting in a boardroom for up to 25 people (third day of conference or first day of workshops). </t>
  </si>
  <si>
    <t>SOCIAL EVENT</t>
  </si>
  <si>
    <t>Please consider the possibilities for this event and explain in your bid.</t>
  </si>
  <si>
    <t>Probably dessert, coffee, after-dinner drinks.</t>
  </si>
  <si>
    <t>Optional but strongly recommended, unless the "event" is the space itself (e.g., a museum).</t>
  </si>
  <si>
    <t>Professional conference organizer (or other management fee)</t>
  </si>
  <si>
    <t>Student housing (dormitory or low-cost hotel) cost to participants (per night) (optional, if available)</t>
  </si>
  <si>
    <t>If a PCO is to be used, describe the candidates in your bid.</t>
  </si>
  <si>
    <t>Other than PCO staff covered by their fee.</t>
  </si>
  <si>
    <t>Multiplicative conversion factor to USD (e.g. 1.568)</t>
  </si>
  <si>
    <r>
      <t>ACL Conference Bids — Local expenses template</t>
    </r>
    <r>
      <rPr>
        <b/>
        <sz val="10"/>
        <rFont val="Optima"/>
      </rPr>
      <t xml:space="preserve">
</t>
    </r>
    <r>
      <rPr>
        <sz val="10"/>
        <rFont val="Optima"/>
      </rPr>
      <t>Version: 2016-06-22</t>
    </r>
  </si>
  <si>
    <t>Proposed conference, venue, city, and dates:</t>
  </si>
  <si>
    <r>
      <rPr>
        <b/>
        <i/>
        <sz val="8"/>
        <rFont val="Optima"/>
      </rPr>
      <t xml:space="preserve">NB: </t>
    </r>
    <r>
      <rPr>
        <i/>
        <sz val="8"/>
        <rFont val="Optima"/>
      </rPr>
      <t>This spreadsheet is for use as is only for international ACL conferences.  It may be adapted by conference bid committees for NAACL, EACL, and EMNLP conferences by adjusting constant, room requirements, etc.  Please contact Graeme Hirst (gh@cs.toronto.edu) before doing this.</t>
    </r>
  </si>
  <si>
    <t xml:space="preserve">8 to 10 rooms of varying sizes: 2 for 200+ people, 1 for 150+, 2 for 100+, 2 for 75+, 1 for 50+. </t>
  </si>
  <si>
    <t>5 parallel sessions: 3 rooms for 400 people, 2 for 300–350 (or larger).</t>
  </si>
  <si>
    <t>Subtotal, social event</t>
  </si>
  <si>
    <t>Per-person cost of social event</t>
  </si>
  <si>
    <t>Subtotal,  social event, USD</t>
  </si>
  <si>
    <t>Per-person cost of social event, USD</t>
  </si>
  <si>
    <t>Half day use of a boardroom for 10 people, with breakfast or lunch and refreshments mid-morning or mid-afternoon.</t>
  </si>
  <si>
    <t>Chapter exec board meeting (Europe and North America meetings only)</t>
  </si>
  <si>
    <r>
      <t xml:space="preserve">Only if not within walking distance; </t>
    </r>
    <r>
      <rPr>
        <b/>
        <sz val="10"/>
        <color indexed="8"/>
        <rFont val="Optima"/>
      </rPr>
      <t>highly deprecated</t>
    </r>
    <r>
      <rPr>
        <sz val="10"/>
        <color indexed="8"/>
        <rFont val="Optima"/>
      </rPr>
      <t>.</t>
    </r>
  </si>
  <si>
    <t>Transportation (highly deprecated)</t>
  </si>
  <si>
    <r>
      <t xml:space="preserve">Note that we are only asking for an initial estimate.  This is not yet the conference budget.  FILL IN YELLOW AND BLUE AREAS ONLY.  Yellow cells </t>
    </r>
    <r>
      <rPr>
        <b/>
        <i/>
        <sz val="10"/>
        <rFont val="Optima"/>
      </rPr>
      <t>must</t>
    </r>
    <r>
      <rPr>
        <b/>
        <sz val="10"/>
        <rFont val="Optima"/>
      </rPr>
      <t xml:space="preserve"> be filled in (or explain if not).  Blue cells may be </t>
    </r>
    <r>
      <rPr>
        <b/>
        <i/>
        <sz val="10"/>
        <rFont val="Optima"/>
      </rPr>
      <t>optionally</t>
    </r>
    <r>
      <rPr>
        <b/>
        <sz val="10"/>
        <rFont val="Optima"/>
      </rPr>
      <t xml:space="preserve"> filled in or changed.  </t>
    </r>
    <r>
      <rPr>
        <b/>
        <sz val="10"/>
        <color indexed="10"/>
        <rFont val="Optima"/>
      </rPr>
      <t xml:space="preserve">Never change a white or green cell!  </t>
    </r>
    <r>
      <rPr>
        <sz val="10"/>
        <color indexed="8"/>
        <rFont val="Optima"/>
      </rPr>
      <t>For help with this template, contact Graeme Hirst (</t>
    </r>
    <r>
      <rPr>
        <i/>
        <sz val="10"/>
        <color indexed="8"/>
        <rFont val="Optima"/>
      </rPr>
      <t>gh@cs.toronto.edu</t>
    </r>
    <r>
      <rPr>
        <sz val="10"/>
        <color indexed="8"/>
        <rFont val="Optima"/>
      </rPr>
      <t>) and Priscilla Rasmussen (</t>
    </r>
    <r>
      <rPr>
        <i/>
        <sz val="10"/>
        <color indexed="8"/>
        <rFont val="Optima"/>
      </rPr>
      <t>acl@aclweb.org</t>
    </r>
    <r>
      <rPr>
        <sz val="10"/>
        <color indexed="8"/>
        <rFont val="Optima"/>
      </rPr>
      <t>).  Please report spreadsheet bugs or problems to Graeme Hirst.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</si>
</sst>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quot;$&quot;#,##0.00"/>
    <numFmt numFmtId="165" formatCode="&quot;$&quot;#,##0.00;[Red]\-&quot;$&quot;#,##0.00"/>
    <numFmt numFmtId="166" formatCode="[$USD]\ #,##0.00"/>
    <numFmt numFmtId="167" formatCode="#,##0.00000"/>
    <numFmt numFmtId="168" formatCode="[$USD]\ #,##0"/>
  </numFmts>
  <fonts count="17" x14ac:knownFonts="1">
    <font>
      <sz val="10"/>
      <name val="MS Sans Serif"/>
    </font>
    <font>
      <sz val="10"/>
      <name val="MS Sans Serif"/>
    </font>
    <font>
      <b/>
      <sz val="10"/>
      <name val="Optima"/>
    </font>
    <font>
      <sz val="10"/>
      <name val="Optima"/>
    </font>
    <font>
      <b/>
      <sz val="10"/>
      <color indexed="10"/>
      <name val="Optima"/>
    </font>
    <font>
      <sz val="10"/>
      <color indexed="8"/>
      <name val="Optima"/>
    </font>
    <font>
      <b/>
      <sz val="10"/>
      <color indexed="8"/>
      <name val="Optima"/>
    </font>
    <font>
      <b/>
      <i/>
      <sz val="10"/>
      <name val="Optima"/>
    </font>
    <font>
      <b/>
      <sz val="14"/>
      <name val="Optima"/>
    </font>
    <font>
      <i/>
      <sz val="10"/>
      <color indexed="8"/>
      <name val="Optima"/>
    </font>
    <font>
      <b/>
      <sz val="10"/>
      <color indexed="50"/>
      <name val="Optima"/>
    </font>
    <font>
      <sz val="10"/>
      <color indexed="50"/>
      <name val="Optima"/>
    </font>
    <font>
      <i/>
      <sz val="10"/>
      <name val="Optima"/>
    </font>
    <font>
      <vertAlign val="superscript"/>
      <sz val="10"/>
      <color indexed="8"/>
      <name val="Optima"/>
    </font>
    <font>
      <b/>
      <sz val="10"/>
      <color rgb="FFFF0000"/>
      <name val="Optima"/>
    </font>
    <font>
      <i/>
      <sz val="8"/>
      <name val="Optima"/>
    </font>
    <font>
      <b/>
      <i/>
      <sz val="8"/>
      <name val="Optima"/>
    </font>
  </fonts>
  <fills count="8">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rgb="FFCCFFCC"/>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style="thin">
        <color auto="1"/>
      </top>
      <bottom/>
      <diagonal/>
    </border>
    <border>
      <left style="thick">
        <color auto="1"/>
      </left>
      <right style="thin">
        <color auto="1"/>
      </right>
      <top style="thick">
        <color auto="1"/>
      </top>
      <bottom/>
      <diagonal/>
    </border>
    <border>
      <left style="thin">
        <color auto="1"/>
      </left>
      <right style="thin">
        <color auto="1"/>
      </right>
      <top style="thin">
        <color auto="1"/>
      </top>
      <bottom style="thick">
        <color auto="1"/>
      </bottom>
      <diagonal/>
    </border>
    <border>
      <left style="thin">
        <color auto="1"/>
      </left>
      <right/>
      <top style="thin">
        <color auto="1"/>
      </top>
      <bottom style="thin">
        <color auto="1"/>
      </bottom>
      <diagonal/>
    </border>
    <border>
      <left/>
      <right style="thick">
        <color auto="1"/>
      </right>
      <top/>
      <bottom style="thin">
        <color auto="1"/>
      </bottom>
      <diagonal/>
    </border>
    <border>
      <left style="thin">
        <color auto="1"/>
      </left>
      <right/>
      <top/>
      <bottom style="thin">
        <color auto="1"/>
      </bottom>
      <diagonal/>
    </border>
    <border>
      <left style="thick">
        <color auto="1"/>
      </left>
      <right style="thin">
        <color auto="1"/>
      </right>
      <top style="thick">
        <color auto="1"/>
      </top>
      <bottom style="thick">
        <color auto="1"/>
      </bottom>
      <diagonal/>
    </border>
    <border>
      <left style="thin">
        <color auto="1"/>
      </left>
      <right/>
      <top style="thin">
        <color auto="1"/>
      </top>
      <bottom style="thick">
        <color auto="1"/>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ck">
        <color auto="1"/>
      </right>
      <top/>
      <bottom/>
      <diagonal/>
    </border>
    <border>
      <left style="thick">
        <color auto="1"/>
      </left>
      <right style="thin">
        <color auto="1"/>
      </right>
      <top style="thick">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n">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s>
  <cellStyleXfs count="2">
    <xf numFmtId="0" fontId="0" fillId="0" borderId="0"/>
    <xf numFmtId="165" fontId="1" fillId="0" borderId="0" applyFont="0" applyFill="0" applyBorder="0" applyAlignment="0" applyProtection="0"/>
  </cellStyleXfs>
  <cellXfs count="175">
    <xf numFmtId="0" fontId="0" fillId="0" borderId="0" xfId="0"/>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2" borderId="6"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6" xfId="0" applyFont="1" applyFill="1" applyBorder="1" applyAlignment="1">
      <alignment horizontal="right" vertical="top" wrapText="1"/>
    </xf>
    <xf numFmtId="0" fontId="2" fillId="0" borderId="6" xfId="0" applyFont="1" applyBorder="1" applyAlignment="1">
      <alignment horizontal="right" vertical="top" wrapText="1"/>
    </xf>
    <xf numFmtId="0" fontId="2" fillId="0" borderId="7" xfId="0" applyFont="1" applyBorder="1" applyAlignment="1">
      <alignment horizontal="left" vertical="top" wrapText="1"/>
    </xf>
    <xf numFmtId="0" fontId="3" fillId="0" borderId="8" xfId="0" applyFont="1" applyBorder="1" applyAlignment="1">
      <alignment vertical="top" wrapText="1"/>
    </xf>
    <xf numFmtId="164" fontId="5" fillId="0" borderId="9" xfId="0" applyNumberFormat="1" applyFont="1" applyBorder="1" applyAlignment="1">
      <alignment vertical="top" wrapText="1"/>
    </xf>
    <xf numFmtId="164" fontId="5" fillId="0" borderId="10" xfId="0" applyNumberFormat="1" applyFont="1" applyBorder="1" applyAlignment="1">
      <alignment vertical="top" wrapText="1"/>
    </xf>
    <xf numFmtId="164" fontId="5" fillId="0" borderId="11" xfId="0" applyNumberFormat="1" applyFont="1" applyBorder="1" applyAlignment="1">
      <alignment vertical="top" wrapText="1"/>
    </xf>
    <xf numFmtId="164" fontId="5" fillId="0" borderId="10" xfId="0" applyNumberFormat="1" applyFont="1" applyFill="1" applyBorder="1" applyAlignment="1">
      <alignment vertical="top" wrapText="1"/>
    </xf>
    <xf numFmtId="164" fontId="5" fillId="0" borderId="9" xfId="0" applyNumberFormat="1" applyFont="1" applyFill="1" applyBorder="1" applyAlignment="1">
      <alignment vertical="top" wrapText="1"/>
    </xf>
    <xf numFmtId="164" fontId="6" fillId="0" borderId="10" xfId="0" applyNumberFormat="1" applyFont="1" applyBorder="1" applyAlignment="1">
      <alignment vertical="top" wrapText="1"/>
    </xf>
    <xf numFmtId="164" fontId="5" fillId="0" borderId="8" xfId="0" applyNumberFormat="1" applyFont="1" applyBorder="1" applyAlignment="1">
      <alignment vertical="top" wrapText="1"/>
    </xf>
    <xf numFmtId="164" fontId="5" fillId="0" borderId="1" xfId="0" applyNumberFormat="1" applyFont="1" applyBorder="1" applyAlignment="1">
      <alignment vertical="top" wrapText="1"/>
    </xf>
    <xf numFmtId="4" fontId="3" fillId="0" borderId="1" xfId="0" applyNumberFormat="1" applyFont="1" applyBorder="1" applyAlignment="1">
      <alignment vertical="top" wrapText="1"/>
    </xf>
    <xf numFmtId="4" fontId="3" fillId="0" borderId="1" xfId="0" applyNumberFormat="1" applyFont="1" applyBorder="1" applyAlignment="1">
      <alignment horizontal="center" vertical="top" wrapText="1"/>
    </xf>
    <xf numFmtId="4" fontId="3" fillId="0" borderId="1" xfId="0" applyNumberFormat="1" applyFont="1" applyBorder="1" applyAlignment="1">
      <alignment horizontal="right" vertical="top" wrapText="1"/>
    </xf>
    <xf numFmtId="4" fontId="2" fillId="0" borderId="1" xfId="0" applyNumberFormat="1" applyFont="1" applyBorder="1" applyAlignment="1">
      <alignment horizontal="right" vertical="top" wrapText="1"/>
    </xf>
    <xf numFmtId="4" fontId="3" fillId="0" borderId="8" xfId="0" applyNumberFormat="1" applyFont="1" applyBorder="1" applyAlignment="1">
      <alignment horizontal="right" vertical="top" wrapText="1"/>
    </xf>
    <xf numFmtId="4" fontId="3" fillId="0" borderId="8" xfId="0" applyNumberFormat="1" applyFont="1" applyBorder="1" applyAlignment="1">
      <alignment horizontal="center" vertical="top" wrapText="1"/>
    </xf>
    <xf numFmtId="166" fontId="5" fillId="0" borderId="10" xfId="0" applyNumberFormat="1" applyFont="1" applyBorder="1" applyAlignment="1">
      <alignment horizontal="left" vertical="top" wrapText="1"/>
    </xf>
    <xf numFmtId="0" fontId="3" fillId="2" borderId="6" xfId="0" applyFont="1" applyFill="1" applyBorder="1" applyAlignment="1">
      <alignment vertical="top" wrapText="1"/>
    </xf>
    <xf numFmtId="0" fontId="3" fillId="0" borderId="6" xfId="0" applyFont="1" applyBorder="1" applyAlignment="1">
      <alignment horizontal="left" vertical="top" wrapText="1"/>
    </xf>
    <xf numFmtId="0" fontId="2" fillId="0" borderId="7" xfId="0" applyFont="1" applyBorder="1" applyAlignment="1">
      <alignment horizontal="right" vertical="top" wrapText="1"/>
    </xf>
    <xf numFmtId="4" fontId="2" fillId="3" borderId="2" xfId="0" applyNumberFormat="1" applyFont="1" applyFill="1" applyBorder="1" applyAlignment="1">
      <alignment horizontal="center" vertical="top" wrapText="1"/>
    </xf>
    <xf numFmtId="0" fontId="2" fillId="3" borderId="6" xfId="0" applyFont="1" applyFill="1" applyBorder="1" applyAlignment="1">
      <alignment horizontal="left" vertical="top" wrapText="1"/>
    </xf>
    <xf numFmtId="0" fontId="2" fillId="3" borderId="6" xfId="0" applyFont="1" applyFill="1" applyBorder="1" applyAlignment="1">
      <alignment vertical="top" wrapText="1"/>
    </xf>
    <xf numFmtId="0" fontId="3" fillId="0" borderId="12" xfId="0" applyFont="1" applyBorder="1" applyAlignment="1">
      <alignment vertical="top" wrapText="1"/>
    </xf>
    <xf numFmtId="164" fontId="5" fillId="0" borderId="13" xfId="0" applyNumberFormat="1" applyFont="1" applyBorder="1" applyAlignment="1">
      <alignment vertical="top" wrapText="1"/>
    </xf>
    <xf numFmtId="166" fontId="5" fillId="0" borderId="11" xfId="0" applyNumberFormat="1" applyFont="1" applyBorder="1" applyAlignment="1">
      <alignment horizontal="left" vertical="top" wrapText="1"/>
    </xf>
    <xf numFmtId="3" fontId="3" fillId="0" borderId="1" xfId="0" applyNumberFormat="1" applyFont="1" applyBorder="1" applyAlignment="1">
      <alignment vertical="top" wrapText="1"/>
    </xf>
    <xf numFmtId="3" fontId="3" fillId="0" borderId="14" xfId="0" applyNumberFormat="1" applyFont="1" applyBorder="1" applyAlignment="1">
      <alignment vertical="top" wrapText="1"/>
    </xf>
    <xf numFmtId="0" fontId="2" fillId="0" borderId="15" xfId="0" applyFont="1" applyBorder="1" applyAlignment="1">
      <alignment vertical="top" wrapText="1"/>
    </xf>
    <xf numFmtId="0" fontId="2" fillId="0" borderId="1" xfId="0" applyFont="1" applyBorder="1" applyAlignment="1">
      <alignment vertical="top" wrapText="1"/>
    </xf>
    <xf numFmtId="4" fontId="2" fillId="3" borderId="2" xfId="0" applyNumberFormat="1" applyFont="1" applyFill="1" applyBorder="1" applyAlignment="1">
      <alignment horizontal="right" vertical="top" wrapText="1"/>
    </xf>
    <xf numFmtId="167" fontId="2" fillId="3" borderId="2" xfId="0" applyNumberFormat="1" applyFont="1" applyFill="1" applyBorder="1" applyAlignment="1">
      <alignment horizontal="right" vertical="top" wrapText="1"/>
    </xf>
    <xf numFmtId="0" fontId="2" fillId="0" borderId="5" xfId="0" applyFont="1" applyBorder="1" applyAlignment="1">
      <alignment vertical="top" wrapText="1"/>
    </xf>
    <xf numFmtId="3" fontId="3" fillId="0" borderId="1" xfId="0" applyNumberFormat="1" applyFont="1" applyBorder="1" applyAlignment="1">
      <alignment horizontal="right" vertical="top" wrapText="1"/>
    </xf>
    <xf numFmtId="3" fontId="3" fillId="0" borderId="14" xfId="0" applyNumberFormat="1" applyFont="1" applyBorder="1" applyAlignment="1">
      <alignment horizontal="right" vertical="top" wrapText="1"/>
    </xf>
    <xf numFmtId="3" fontId="3" fillId="0" borderId="16" xfId="0" applyNumberFormat="1" applyFont="1" applyBorder="1" applyAlignment="1">
      <alignment horizontal="right" vertical="top" wrapText="1"/>
    </xf>
    <xf numFmtId="3" fontId="2" fillId="0" borderId="14" xfId="0" applyNumberFormat="1" applyFont="1" applyBorder="1" applyAlignment="1">
      <alignment horizontal="right" vertical="top" wrapText="1"/>
    </xf>
    <xf numFmtId="0" fontId="2" fillId="0" borderId="12" xfId="0" applyFont="1" applyBorder="1" applyAlignment="1">
      <alignment horizontal="right" vertical="top" wrapText="1"/>
    </xf>
    <xf numFmtId="4" fontId="3" fillId="0" borderId="17" xfId="0" applyNumberFormat="1" applyFont="1" applyBorder="1" applyAlignment="1">
      <alignment horizontal="center" vertical="top" wrapText="1"/>
    </xf>
    <xf numFmtId="164" fontId="5" fillId="0" borderId="18" xfId="0" applyNumberFormat="1" applyFont="1" applyBorder="1" applyAlignment="1">
      <alignment vertical="top" wrapText="1"/>
    </xf>
    <xf numFmtId="164" fontId="5" fillId="4" borderId="9" xfId="0" applyNumberFormat="1" applyFont="1" applyFill="1" applyBorder="1" applyAlignment="1">
      <alignment vertical="top" wrapText="1"/>
    </xf>
    <xf numFmtId="3" fontId="2" fillId="0" borderId="1" xfId="0" applyNumberFormat="1" applyFont="1" applyBorder="1" applyAlignment="1">
      <alignment horizontal="righ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10" fillId="2" borderId="6" xfId="0" applyFont="1" applyFill="1" applyBorder="1" applyAlignment="1">
      <alignment horizontal="right" vertical="top" wrapText="1"/>
    </xf>
    <xf numFmtId="0" fontId="10" fillId="0" borderId="6" xfId="0" applyFont="1" applyBorder="1" applyAlignment="1">
      <alignment horizontal="right" vertical="top" wrapText="1"/>
    </xf>
    <xf numFmtId="166" fontId="5" fillId="0" borderId="17" xfId="0" applyNumberFormat="1" applyFont="1" applyBorder="1" applyAlignment="1">
      <alignment horizontal="left" vertical="top" wrapText="1"/>
    </xf>
    <xf numFmtId="0" fontId="11" fillId="0" borderId="3" xfId="0" applyFont="1" applyBorder="1" applyAlignment="1">
      <alignment vertical="top" wrapText="1"/>
    </xf>
    <xf numFmtId="0" fontId="11" fillId="0" borderId="1" xfId="0" applyFont="1" applyBorder="1" applyAlignment="1">
      <alignment vertical="top" wrapText="1"/>
    </xf>
    <xf numFmtId="0" fontId="2" fillId="3" borderId="12" xfId="0" applyFont="1" applyFill="1" applyBorder="1" applyAlignment="1">
      <alignment vertical="top" wrapText="1"/>
    </xf>
    <xf numFmtId="164" fontId="5" fillId="0" borderId="13" xfId="0" applyNumberFormat="1" applyFont="1" applyFill="1" applyBorder="1" applyAlignment="1">
      <alignment vertical="top" wrapText="1"/>
    </xf>
    <xf numFmtId="0" fontId="3" fillId="0" borderId="3" xfId="0" applyFont="1" applyFill="1" applyBorder="1" applyAlignment="1">
      <alignment vertical="top" wrapText="1"/>
    </xf>
    <xf numFmtId="0" fontId="3" fillId="0" borderId="1" xfId="0" applyFont="1" applyFill="1" applyBorder="1" applyAlignment="1">
      <alignment vertical="top" wrapText="1"/>
    </xf>
    <xf numFmtId="0" fontId="6" fillId="0" borderId="6" xfId="0" applyFont="1" applyBorder="1" applyAlignment="1">
      <alignment horizontal="right" vertical="top" wrapText="1"/>
    </xf>
    <xf numFmtId="164" fontId="5" fillId="3" borderId="10" xfId="0" applyNumberFormat="1" applyFont="1" applyFill="1" applyBorder="1" applyAlignment="1">
      <alignment vertical="top" wrapText="1"/>
    </xf>
    <xf numFmtId="0" fontId="10" fillId="0" borderId="7" xfId="0" applyFont="1" applyBorder="1" applyAlignment="1">
      <alignment horizontal="right" vertical="top" wrapText="1"/>
    </xf>
    <xf numFmtId="166" fontId="11" fillId="0" borderId="10" xfId="0" applyNumberFormat="1" applyFont="1" applyBorder="1" applyAlignment="1">
      <alignment horizontal="left" vertical="top" wrapText="1"/>
    </xf>
    <xf numFmtId="3" fontId="2" fillId="0" borderId="14" xfId="0" applyNumberFormat="1" applyFont="1" applyBorder="1" applyAlignment="1">
      <alignment vertical="top" wrapText="1"/>
    </xf>
    <xf numFmtId="0" fontId="2" fillId="0" borderId="3" xfId="0" applyFont="1" applyBorder="1" applyAlignment="1">
      <alignment vertical="top" wrapText="1"/>
    </xf>
    <xf numFmtId="3" fontId="3" fillId="0" borderId="17" xfId="0" applyNumberFormat="1" applyFont="1" applyBorder="1" applyAlignment="1">
      <alignment horizontal="right" vertical="top" wrapText="1"/>
    </xf>
    <xf numFmtId="3" fontId="0" fillId="0" borderId="1" xfId="0" applyNumberFormat="1" applyBorder="1" applyAlignment="1">
      <alignment wrapText="1"/>
    </xf>
    <xf numFmtId="3" fontId="2" fillId="2" borderId="1" xfId="0" applyNumberFormat="1" applyFont="1" applyFill="1" applyBorder="1" applyAlignment="1">
      <alignment horizontal="right" vertical="top" wrapText="1"/>
    </xf>
    <xf numFmtId="3" fontId="10" fillId="0" borderId="1" xfId="0" applyNumberFormat="1" applyFont="1" applyBorder="1" applyAlignment="1">
      <alignment horizontal="right" vertical="top" wrapText="1"/>
    </xf>
    <xf numFmtId="3" fontId="2" fillId="0" borderId="17" xfId="0" applyNumberFormat="1" applyFont="1" applyBorder="1" applyAlignment="1">
      <alignment horizontal="right" vertical="top" wrapText="1"/>
    </xf>
    <xf numFmtId="3" fontId="3" fillId="0" borderId="1" xfId="0" applyNumberFormat="1" applyFont="1" applyFill="1" applyBorder="1" applyAlignment="1">
      <alignment horizontal="right" vertical="top" wrapText="1"/>
    </xf>
    <xf numFmtId="3" fontId="3" fillId="0" borderId="17" xfId="0" applyNumberFormat="1" applyFont="1" applyFill="1" applyBorder="1" applyAlignment="1">
      <alignment horizontal="right" vertical="top" wrapText="1"/>
    </xf>
    <xf numFmtId="3" fontId="3" fillId="0" borderId="1" xfId="0" applyNumberFormat="1" applyFont="1" applyBorder="1" applyAlignment="1">
      <alignment horizontal="center" vertical="top" wrapText="1"/>
    </xf>
    <xf numFmtId="3" fontId="3" fillId="0" borderId="17" xfId="0" applyNumberFormat="1" applyFont="1" applyBorder="1" applyAlignment="1">
      <alignment horizontal="center" vertical="top" wrapText="1"/>
    </xf>
    <xf numFmtId="3" fontId="2" fillId="0" borderId="1" xfId="0" applyNumberFormat="1" applyFont="1" applyBorder="1" applyAlignment="1">
      <alignment horizontal="center" vertical="top" wrapText="1"/>
    </xf>
    <xf numFmtId="3" fontId="2" fillId="0" borderId="17" xfId="0" applyNumberFormat="1" applyFont="1" applyBorder="1" applyAlignment="1">
      <alignment horizontal="center" vertical="top" wrapText="1"/>
    </xf>
    <xf numFmtId="3" fontId="2" fillId="2" borderId="16" xfId="0" applyNumberFormat="1" applyFont="1" applyFill="1" applyBorder="1" applyAlignment="1">
      <alignment horizontal="right" vertical="top" wrapText="1"/>
    </xf>
    <xf numFmtId="3" fontId="2" fillId="0" borderId="16" xfId="0" applyNumberFormat="1" applyFont="1" applyBorder="1" applyAlignment="1">
      <alignment horizontal="right" vertical="top" wrapText="1"/>
    </xf>
    <xf numFmtId="3" fontId="10" fillId="0" borderId="16" xfId="0" applyNumberFormat="1" applyFont="1" applyBorder="1" applyAlignment="1">
      <alignment horizontal="right" vertical="top" wrapText="1"/>
    </xf>
    <xf numFmtId="3" fontId="10" fillId="0" borderId="21" xfId="0" applyNumberFormat="1" applyFont="1" applyBorder="1" applyAlignment="1">
      <alignment horizontal="right" vertical="top" wrapText="1"/>
    </xf>
    <xf numFmtId="3" fontId="11" fillId="0" borderId="1" xfId="0" applyNumberFormat="1" applyFont="1" applyBorder="1" applyAlignment="1">
      <alignment horizontal="right" vertical="top" wrapText="1"/>
    </xf>
    <xf numFmtId="3" fontId="3" fillId="3" borderId="1" xfId="0" applyNumberFormat="1" applyFont="1" applyFill="1" applyBorder="1" applyAlignment="1">
      <alignment vertical="top" wrapText="1"/>
    </xf>
    <xf numFmtId="3" fontId="3" fillId="3" borderId="1" xfId="0" applyNumberFormat="1" applyFont="1" applyFill="1" applyBorder="1" applyAlignment="1">
      <alignment horizontal="center" vertical="top" wrapText="1"/>
    </xf>
    <xf numFmtId="3" fontId="3" fillId="3" borderId="17" xfId="0" applyNumberFormat="1" applyFont="1" applyFill="1" applyBorder="1" applyAlignment="1">
      <alignment horizontal="center" vertical="top" wrapText="1"/>
    </xf>
    <xf numFmtId="3" fontId="3" fillId="0" borderId="2" xfId="0" applyNumberFormat="1" applyFont="1" applyFill="1" applyBorder="1" applyAlignment="1">
      <alignment horizontal="right" vertical="top" wrapText="1"/>
    </xf>
    <xf numFmtId="3" fontId="3" fillId="0" borderId="19" xfId="0" applyNumberFormat="1" applyFont="1" applyFill="1" applyBorder="1" applyAlignment="1">
      <alignment horizontal="right" vertical="top" wrapText="1"/>
    </xf>
    <xf numFmtId="3" fontId="11" fillId="0" borderId="1" xfId="0" applyNumberFormat="1" applyFont="1" applyBorder="1" applyAlignment="1">
      <alignment horizontal="left" vertical="top" wrapText="1"/>
    </xf>
    <xf numFmtId="3" fontId="3" fillId="0" borderId="3" xfId="0" applyNumberFormat="1" applyFont="1" applyFill="1" applyBorder="1" applyAlignment="1">
      <alignment horizontal="right" vertical="top" wrapText="1"/>
    </xf>
    <xf numFmtId="3" fontId="3" fillId="0" borderId="22" xfId="0" applyNumberFormat="1" applyFont="1" applyFill="1" applyBorder="1" applyAlignment="1">
      <alignment horizontal="right" vertical="top" wrapText="1"/>
    </xf>
    <xf numFmtId="3" fontId="3" fillId="0" borderId="23" xfId="0" applyNumberFormat="1" applyFont="1" applyBorder="1" applyAlignment="1">
      <alignment horizontal="right" vertical="top" wrapText="1"/>
    </xf>
    <xf numFmtId="3" fontId="3" fillId="0" borderId="24" xfId="0" applyNumberFormat="1" applyFont="1" applyBorder="1" applyAlignment="1">
      <alignment horizontal="right" vertical="top" wrapText="1"/>
    </xf>
    <xf numFmtId="3" fontId="3" fillId="0" borderId="14" xfId="0" applyNumberFormat="1" applyFont="1" applyFill="1" applyBorder="1" applyAlignment="1">
      <alignment horizontal="right" vertical="top" wrapText="1"/>
    </xf>
    <xf numFmtId="3" fontId="3" fillId="0" borderId="23" xfId="0" applyNumberFormat="1" applyFont="1" applyFill="1" applyBorder="1" applyAlignment="1">
      <alignment horizontal="right" vertical="top" wrapText="1"/>
    </xf>
    <xf numFmtId="3" fontId="3" fillId="0" borderId="24" xfId="0" applyNumberFormat="1" applyFont="1" applyFill="1" applyBorder="1" applyAlignment="1">
      <alignment horizontal="right" vertical="top" wrapText="1"/>
    </xf>
    <xf numFmtId="3" fontId="3" fillId="0" borderId="3" xfId="0" applyNumberFormat="1" applyFont="1" applyBorder="1" applyAlignment="1">
      <alignment horizontal="right" vertical="top" wrapText="1"/>
    </xf>
    <xf numFmtId="3" fontId="3" fillId="0" borderId="22" xfId="0" applyNumberFormat="1" applyFont="1" applyBorder="1" applyAlignment="1">
      <alignment horizontal="right" vertical="top" wrapText="1"/>
    </xf>
    <xf numFmtId="3" fontId="2" fillId="0" borderId="3" xfId="0" applyNumberFormat="1" applyFont="1" applyBorder="1" applyAlignment="1">
      <alignment horizontal="right" vertical="top" wrapText="1"/>
    </xf>
    <xf numFmtId="3" fontId="2" fillId="0" borderId="22" xfId="0" applyNumberFormat="1" applyFont="1" applyBorder="1" applyAlignment="1">
      <alignment horizontal="right" vertical="top" wrapText="1"/>
    </xf>
    <xf numFmtId="3" fontId="2" fillId="0" borderId="16" xfId="1" applyNumberFormat="1" applyFont="1" applyBorder="1" applyAlignment="1">
      <alignment horizontal="right" vertical="top" wrapText="1"/>
    </xf>
    <xf numFmtId="3" fontId="2" fillId="0" borderId="21" xfId="1" applyNumberFormat="1" applyFont="1" applyBorder="1" applyAlignment="1">
      <alignment horizontal="right" vertical="top" wrapText="1"/>
    </xf>
    <xf numFmtId="168" fontId="10" fillId="0" borderId="17" xfId="0" applyNumberFormat="1" applyFont="1" applyBorder="1" applyAlignment="1">
      <alignment horizontal="right" vertical="top" wrapText="1"/>
    </xf>
    <xf numFmtId="168" fontId="10" fillId="0" borderId="22" xfId="0" applyNumberFormat="1" applyFont="1" applyBorder="1" applyAlignment="1">
      <alignment horizontal="right" vertical="top" wrapText="1"/>
    </xf>
    <xf numFmtId="168" fontId="11" fillId="0" borderId="1" xfId="0" applyNumberFormat="1" applyFont="1" applyBorder="1" applyAlignment="1">
      <alignment horizontal="left" vertical="top" wrapText="1"/>
    </xf>
    <xf numFmtId="168" fontId="10" fillId="0" borderId="1" xfId="0" applyNumberFormat="1" applyFont="1" applyBorder="1" applyAlignment="1">
      <alignment horizontal="right" vertical="top" wrapText="1"/>
    </xf>
    <xf numFmtId="0" fontId="3" fillId="0" borderId="6" xfId="0" applyFont="1" applyFill="1" applyBorder="1" applyAlignment="1">
      <alignment vertical="top" wrapText="1"/>
    </xf>
    <xf numFmtId="3" fontId="3" fillId="0" borderId="25" xfId="0" applyNumberFormat="1" applyFont="1" applyBorder="1" applyAlignment="1">
      <alignment horizontal="right" vertical="top" wrapText="1"/>
    </xf>
    <xf numFmtId="3" fontId="3" fillId="0" borderId="19" xfId="0" applyNumberFormat="1" applyFont="1" applyBorder="1" applyAlignment="1">
      <alignment horizontal="right" vertical="top" wrapText="1"/>
    </xf>
    <xf numFmtId="168" fontId="10" fillId="0" borderId="3" xfId="0" applyNumberFormat="1" applyFont="1" applyBorder="1" applyAlignment="1">
      <alignment horizontal="right" vertical="top" wrapText="1"/>
    </xf>
    <xf numFmtId="3" fontId="6" fillId="0" borderId="1" xfId="0" applyNumberFormat="1" applyFont="1" applyBorder="1" applyAlignment="1">
      <alignment horizontal="right" vertical="top" wrapText="1"/>
    </xf>
    <xf numFmtId="3" fontId="6" fillId="0" borderId="17" xfId="0" applyNumberFormat="1" applyFont="1" applyBorder="1" applyAlignment="1">
      <alignment horizontal="right" vertical="top" wrapText="1"/>
    </xf>
    <xf numFmtId="0" fontId="10" fillId="0" borderId="26" xfId="0" applyFont="1" applyBorder="1" applyAlignment="1">
      <alignment horizontal="right" vertical="top" wrapText="1"/>
    </xf>
    <xf numFmtId="3" fontId="2" fillId="2" borderId="27" xfId="0" applyNumberFormat="1" applyFont="1" applyFill="1" applyBorder="1" applyAlignment="1">
      <alignment horizontal="right" vertical="top" wrapText="1"/>
    </xf>
    <xf numFmtId="3" fontId="2" fillId="0" borderId="27" xfId="0" applyNumberFormat="1" applyFont="1" applyBorder="1" applyAlignment="1">
      <alignment horizontal="right" vertical="top" wrapText="1"/>
    </xf>
    <xf numFmtId="3" fontId="10" fillId="0" borderId="27" xfId="0" applyNumberFormat="1" applyFont="1" applyBorder="1" applyAlignment="1">
      <alignment horizontal="right" vertical="top" wrapText="1"/>
    </xf>
    <xf numFmtId="3" fontId="10" fillId="0" borderId="28" xfId="0" applyNumberFormat="1" applyFont="1" applyBorder="1" applyAlignment="1">
      <alignment horizontal="right" vertical="top" wrapText="1"/>
    </xf>
    <xf numFmtId="166" fontId="5" fillId="0" borderId="29" xfId="0" applyNumberFormat="1" applyFont="1" applyBorder="1" applyAlignment="1">
      <alignment horizontal="left" vertical="top" wrapText="1"/>
    </xf>
    <xf numFmtId="0" fontId="2" fillId="3" borderId="30" xfId="0" applyFont="1" applyFill="1" applyBorder="1" applyAlignment="1">
      <alignment vertical="top" wrapText="1"/>
    </xf>
    <xf numFmtId="3" fontId="3" fillId="5" borderId="1" xfId="0" applyNumberFormat="1" applyFont="1" applyFill="1" applyBorder="1" applyAlignment="1" applyProtection="1">
      <alignment horizontal="right" vertical="top" wrapText="1"/>
      <protection locked="0"/>
    </xf>
    <xf numFmtId="3" fontId="3" fillId="6" borderId="1" xfId="0" applyNumberFormat="1" applyFont="1" applyFill="1" applyBorder="1" applyAlignment="1" applyProtection="1">
      <alignment horizontal="right" vertical="top" wrapText="1"/>
      <protection locked="0"/>
    </xf>
    <xf numFmtId="3" fontId="3" fillId="6" borderId="17" xfId="0" applyNumberFormat="1" applyFont="1" applyFill="1" applyBorder="1" applyAlignment="1" applyProtection="1">
      <alignment horizontal="right" vertical="top" wrapText="1"/>
      <protection locked="0"/>
    </xf>
    <xf numFmtId="164" fontId="5" fillId="6" borderId="10" xfId="0" applyNumberFormat="1" applyFont="1" applyFill="1" applyBorder="1" applyAlignment="1" applyProtection="1">
      <alignment vertical="top" wrapText="1"/>
      <protection locked="0"/>
    </xf>
    <xf numFmtId="164" fontId="5" fillId="0" borderId="10" xfId="0" applyNumberFormat="1" applyFont="1" applyBorder="1" applyAlignment="1" applyProtection="1">
      <alignment vertical="top" wrapText="1"/>
      <protection locked="0"/>
    </xf>
    <xf numFmtId="166" fontId="6" fillId="0" borderId="10" xfId="0" applyNumberFormat="1" applyFont="1" applyBorder="1" applyAlignment="1" applyProtection="1">
      <alignment horizontal="left" vertical="top" wrapText="1"/>
      <protection locked="0"/>
    </xf>
    <xf numFmtId="166" fontId="6" fillId="0" borderId="31" xfId="0" applyNumberFormat="1" applyFont="1" applyBorder="1" applyAlignment="1" applyProtection="1">
      <alignment horizontal="left" vertical="top" wrapText="1"/>
      <protection locked="0"/>
    </xf>
    <xf numFmtId="164" fontId="5" fillId="0" borderId="10" xfId="0" applyNumberFormat="1" applyFont="1" applyFill="1" applyBorder="1" applyAlignment="1" applyProtection="1">
      <alignment vertical="top" wrapText="1"/>
      <protection locked="0"/>
    </xf>
    <xf numFmtId="164" fontId="5" fillId="0" borderId="31" xfId="0" applyNumberFormat="1" applyFont="1" applyFill="1" applyBorder="1" applyAlignment="1" applyProtection="1">
      <alignment vertical="top" wrapText="1"/>
      <protection locked="0"/>
    </xf>
    <xf numFmtId="3" fontId="3" fillId="5" borderId="1" xfId="0" applyNumberFormat="1" applyFont="1" applyFill="1" applyBorder="1" applyAlignment="1" applyProtection="1">
      <alignment horizontal="right" vertical="top" wrapText="1"/>
    </xf>
    <xf numFmtId="3" fontId="0" fillId="0" borderId="0" xfId="0" applyNumberFormat="1" applyProtection="1">
      <protection locked="0"/>
    </xf>
    <xf numFmtId="3" fontId="3" fillId="0" borderId="1" xfId="0" applyNumberFormat="1" applyFont="1" applyFill="1" applyBorder="1" applyAlignment="1" applyProtection="1">
      <alignment horizontal="right" vertical="top" wrapText="1"/>
      <protection locked="0"/>
    </xf>
    <xf numFmtId="3" fontId="0" fillId="0" borderId="1" xfId="0" applyNumberFormat="1" applyBorder="1" applyProtection="1">
      <protection locked="0"/>
    </xf>
    <xf numFmtId="4" fontId="2" fillId="5" borderId="32" xfId="0" applyNumberFormat="1" applyFont="1" applyFill="1" applyBorder="1" applyAlignment="1" applyProtection="1">
      <alignment horizontal="right" vertical="top" wrapText="1"/>
      <protection locked="0"/>
    </xf>
    <xf numFmtId="164" fontId="6" fillId="3" borderId="9" xfId="0" applyNumberFormat="1" applyFont="1" applyFill="1" applyBorder="1" applyAlignment="1">
      <alignment vertical="top" wrapText="1"/>
    </xf>
    <xf numFmtId="0" fontId="3" fillId="7" borderId="5" xfId="0" applyFont="1" applyFill="1" applyBorder="1" applyAlignment="1">
      <alignment vertical="top" wrapText="1"/>
    </xf>
    <xf numFmtId="167" fontId="7" fillId="5" borderId="32" xfId="0" applyNumberFormat="1" applyFont="1" applyFill="1" applyBorder="1" applyAlignment="1" applyProtection="1">
      <alignment vertical="top" wrapText="1"/>
      <protection locked="0"/>
    </xf>
    <xf numFmtId="164" fontId="14" fillId="0" borderId="10" xfId="0" applyNumberFormat="1" applyFont="1" applyBorder="1" applyAlignment="1">
      <alignment vertical="top" wrapText="1"/>
    </xf>
    <xf numFmtId="164" fontId="5" fillId="0" borderId="31" xfId="0" applyNumberFormat="1" applyFont="1" applyBorder="1" applyAlignment="1">
      <alignment vertical="top" wrapText="1"/>
    </xf>
    <xf numFmtId="49" fontId="15" fillId="0" borderId="33" xfId="0" applyNumberFormat="1" applyFont="1" applyFill="1" applyBorder="1" applyAlignment="1">
      <alignment vertical="top" wrapText="1"/>
    </xf>
    <xf numFmtId="49" fontId="8" fillId="0" borderId="34" xfId="0" applyNumberFormat="1" applyFont="1" applyFill="1" applyBorder="1" applyAlignment="1">
      <alignment vertical="top" wrapText="1"/>
    </xf>
    <xf numFmtId="49" fontId="8" fillId="0" borderId="35" xfId="0" applyNumberFormat="1" applyFont="1" applyFill="1" applyBorder="1" applyAlignment="1">
      <alignment vertical="top" wrapText="1"/>
    </xf>
    <xf numFmtId="164" fontId="5" fillId="6" borderId="37" xfId="0" applyNumberFormat="1" applyFont="1" applyFill="1" applyBorder="1" applyAlignment="1" applyProtection="1">
      <alignment vertical="top" wrapText="1"/>
      <protection locked="0"/>
    </xf>
    <xf numFmtId="164" fontId="5" fillId="6" borderId="38" xfId="0" applyNumberFormat="1" applyFont="1" applyFill="1" applyBorder="1" applyAlignment="1" applyProtection="1">
      <alignment vertical="top" wrapText="1"/>
      <protection locked="0"/>
    </xf>
    <xf numFmtId="164" fontId="5" fillId="6" borderId="18" xfId="0" applyNumberFormat="1" applyFont="1" applyFill="1" applyBorder="1" applyAlignment="1" applyProtection="1">
      <alignment vertical="top" wrapText="1"/>
      <protection locked="0"/>
    </xf>
    <xf numFmtId="49" fontId="8" fillId="3" borderId="39" xfId="0" applyNumberFormat="1" applyFont="1" applyFill="1" applyBorder="1" applyAlignment="1">
      <alignment vertical="top" wrapText="1"/>
    </xf>
    <xf numFmtId="49" fontId="0" fillId="3" borderId="40" xfId="0" applyNumberFormat="1" applyFill="1" applyBorder="1" applyAlignment="1">
      <alignment vertical="top" wrapText="1"/>
    </xf>
    <xf numFmtId="49" fontId="0" fillId="3" borderId="41" xfId="0" applyNumberFormat="1" applyFill="1" applyBorder="1" applyAlignment="1">
      <alignment vertical="top" wrapText="1"/>
    </xf>
    <xf numFmtId="164" fontId="4" fillId="4" borderId="36" xfId="0" applyNumberFormat="1" applyFont="1" applyFill="1" applyBorder="1" applyAlignment="1">
      <alignment vertical="top" wrapText="1"/>
    </xf>
    <xf numFmtId="164" fontId="4" fillId="4" borderId="34" xfId="0" applyNumberFormat="1" applyFont="1" applyFill="1" applyBorder="1" applyAlignment="1">
      <alignment vertical="top" wrapText="1"/>
    </xf>
    <xf numFmtId="0" fontId="0" fillId="0" borderId="35" xfId="0" applyBorder="1" applyAlignment="1">
      <alignment vertical="top"/>
    </xf>
    <xf numFmtId="4" fontId="2" fillId="3" borderId="42" xfId="0" applyNumberFormat="1" applyFont="1" applyFill="1" applyBorder="1" applyAlignment="1">
      <alignment horizontal="center" vertical="top"/>
    </xf>
    <xf numFmtId="0" fontId="0" fillId="0" borderId="43" xfId="0" applyBorder="1" applyAlignment="1">
      <alignment horizontal="center" vertical="top"/>
    </xf>
    <xf numFmtId="164" fontId="6" fillId="3" borderId="42" xfId="0" applyNumberFormat="1" applyFont="1" applyFill="1" applyBorder="1" applyAlignment="1">
      <alignment horizontal="center" vertical="top" wrapText="1"/>
    </xf>
    <xf numFmtId="0" fontId="0" fillId="3" borderId="43" xfId="0" applyFill="1" applyBorder="1" applyAlignment="1">
      <alignment horizontal="center" vertical="top" wrapText="1"/>
    </xf>
    <xf numFmtId="164" fontId="6" fillId="6" borderId="13" xfId="0" applyNumberFormat="1" applyFont="1" applyFill="1" applyBorder="1" applyAlignment="1" applyProtection="1">
      <alignment vertical="top" wrapText="1"/>
      <protection locked="0"/>
    </xf>
    <xf numFmtId="164" fontId="6" fillId="6" borderId="29" xfId="0" applyNumberFormat="1" applyFont="1" applyFill="1" applyBorder="1" applyAlignment="1" applyProtection="1">
      <alignment vertical="top" wrapText="1"/>
      <protection locked="0"/>
    </xf>
    <xf numFmtId="164" fontId="6" fillId="6" borderId="9" xfId="0" applyNumberFormat="1" applyFont="1" applyFill="1" applyBorder="1" applyAlignment="1" applyProtection="1">
      <alignment vertical="top" wrapText="1"/>
      <protection locked="0"/>
    </xf>
    <xf numFmtId="0" fontId="3" fillId="0" borderId="12" xfId="0" applyFont="1" applyBorder="1" applyAlignment="1">
      <alignment vertical="top" wrapText="1"/>
    </xf>
    <xf numFmtId="0" fontId="3" fillId="0" borderId="5" xfId="0" applyFont="1" applyBorder="1" applyAlignment="1">
      <alignment vertical="top" wrapText="1"/>
    </xf>
    <xf numFmtId="3" fontId="3" fillId="5" borderId="14" xfId="0" applyNumberFormat="1" applyFont="1" applyFill="1" applyBorder="1" applyAlignment="1" applyProtection="1">
      <alignment horizontal="right" vertical="top" wrapText="1"/>
      <protection locked="0"/>
    </xf>
    <xf numFmtId="3" fontId="3" fillId="5" borderId="2" xfId="0" applyNumberFormat="1" applyFont="1" applyFill="1" applyBorder="1" applyAlignment="1" applyProtection="1">
      <alignment horizontal="right" vertical="top" wrapText="1"/>
      <protection locked="0"/>
    </xf>
    <xf numFmtId="3" fontId="3" fillId="0" borderId="14" xfId="0" applyNumberFormat="1" applyFont="1" applyBorder="1" applyAlignment="1">
      <alignment horizontal="right" vertical="top" wrapText="1"/>
    </xf>
    <xf numFmtId="3" fontId="3" fillId="0" borderId="2" xfId="0" applyNumberFormat="1" applyFont="1" applyBorder="1" applyAlignment="1">
      <alignment horizontal="right" vertical="top" wrapText="1"/>
    </xf>
    <xf numFmtId="0" fontId="2" fillId="0" borderId="33" xfId="0" applyFont="1"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4" fontId="2" fillId="5" borderId="36" xfId="0" applyNumberFormat="1" applyFont="1" applyFill="1"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35" xfId="0" applyBorder="1" applyAlignment="1" applyProtection="1">
      <alignment vertical="top" wrapText="1"/>
      <protection locked="0"/>
    </xf>
    <xf numFmtId="0" fontId="3" fillId="0" borderId="33"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B5E0FF"/>
      <rgbColor rgb="00FFB544"/>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abSelected="1" topLeftCell="A23" zoomScale="150" zoomScaleNormal="150" zoomScalePageLayoutView="150" workbookViewId="0">
      <selection activeCell="D43" sqref="D43"/>
    </sheetView>
  </sheetViews>
  <sheetFormatPr baseColWidth="10" defaultColWidth="8.796875" defaultRowHeight="14" x14ac:dyDescent="0.15"/>
  <cols>
    <col min="1" max="1" width="39.19921875" style="8" customWidth="1"/>
    <col min="2" max="2" width="10.19921875" style="23" customWidth="1"/>
    <col min="3" max="4" width="10.19921875" style="24" customWidth="1"/>
    <col min="5" max="5" width="10.19921875" style="51" customWidth="1"/>
    <col min="6" max="6" width="31.3984375" style="16" customWidth="1"/>
    <col min="7" max="7" width="8.796875" style="3"/>
    <col min="8" max="16384" width="8.796875" style="1"/>
  </cols>
  <sheetData>
    <row r="1" spans="1:7" ht="35" customHeight="1" thickBot="1" x14ac:dyDescent="0.2">
      <c r="A1" s="149" t="s">
        <v>123</v>
      </c>
      <c r="B1" s="150"/>
      <c r="C1" s="150"/>
      <c r="D1" s="150"/>
      <c r="E1" s="150"/>
      <c r="F1" s="151"/>
    </row>
    <row r="2" spans="1:7" ht="25" customHeight="1" thickTop="1" thickBot="1" x14ac:dyDescent="0.2">
      <c r="A2" s="143" t="s">
        <v>125</v>
      </c>
      <c r="B2" s="144"/>
      <c r="C2" s="144"/>
      <c r="D2" s="144"/>
      <c r="E2" s="144"/>
      <c r="F2" s="145"/>
    </row>
    <row r="3" spans="1:7" ht="28" customHeight="1" thickTop="1" thickBot="1" x14ac:dyDescent="0.2">
      <c r="A3" s="56" t="s">
        <v>124</v>
      </c>
      <c r="B3" s="171" t="s">
        <v>103</v>
      </c>
      <c r="C3" s="172"/>
      <c r="D3" s="172"/>
      <c r="E3" s="172"/>
      <c r="F3" s="173"/>
    </row>
    <row r="4" spans="1:7" ht="60" customHeight="1" thickTop="1" thickBot="1" x14ac:dyDescent="0.2">
      <c r="A4" s="168" t="s">
        <v>136</v>
      </c>
      <c r="B4" s="169"/>
      <c r="C4" s="169"/>
      <c r="D4" s="169"/>
      <c r="E4" s="169"/>
      <c r="F4" s="170"/>
    </row>
    <row r="5" spans="1:7" s="2" customFormat="1" ht="45" customHeight="1" thickTop="1" thickBot="1" x14ac:dyDescent="0.2">
      <c r="A5" s="174" t="s">
        <v>80</v>
      </c>
      <c r="B5" s="169"/>
      <c r="C5" s="169"/>
      <c r="D5" s="169"/>
      <c r="E5" s="169"/>
      <c r="F5" s="170"/>
      <c r="G5" s="4"/>
    </row>
    <row r="6" spans="1:7" s="2" customFormat="1" ht="91" customHeight="1" thickTop="1" thickBot="1" x14ac:dyDescent="0.2">
      <c r="A6" s="41" t="s">
        <v>92</v>
      </c>
      <c r="B6" s="137" t="s">
        <v>93</v>
      </c>
      <c r="C6" s="140" t="s">
        <v>122</v>
      </c>
      <c r="D6" s="152" t="s">
        <v>70</v>
      </c>
      <c r="E6" s="153"/>
      <c r="F6" s="154"/>
      <c r="G6" s="4"/>
    </row>
    <row r="7" spans="1:7" s="2" customFormat="1" ht="29" thickTop="1" x14ac:dyDescent="0.15">
      <c r="A7" s="123" t="s">
        <v>19</v>
      </c>
      <c r="B7" s="155" t="s">
        <v>22</v>
      </c>
      <c r="C7" s="156"/>
      <c r="D7" s="157" t="s">
        <v>23</v>
      </c>
      <c r="E7" s="158"/>
      <c r="F7" s="53" t="s">
        <v>94</v>
      </c>
      <c r="G7" s="4"/>
    </row>
    <row r="8" spans="1:7" s="2" customFormat="1" ht="56" x14ac:dyDescent="0.15">
      <c r="A8" s="45" t="s">
        <v>24</v>
      </c>
      <c r="B8" s="43" t="s">
        <v>27</v>
      </c>
      <c r="C8" s="44" t="s">
        <v>36</v>
      </c>
      <c r="D8" s="43" t="s">
        <v>28</v>
      </c>
      <c r="E8" s="44" t="s">
        <v>36</v>
      </c>
      <c r="F8" s="55"/>
      <c r="G8" s="8"/>
    </row>
    <row r="9" spans="1:7" s="2" customFormat="1" x14ac:dyDescent="0.15">
      <c r="A9" s="8" t="s">
        <v>34</v>
      </c>
      <c r="B9" s="39">
        <v>900</v>
      </c>
      <c r="C9" s="72">
        <f>ConfRegLB*3</f>
        <v>2700</v>
      </c>
      <c r="D9" s="46">
        <f>ConfRegLB*1.7</f>
        <v>1530</v>
      </c>
      <c r="E9" s="46">
        <f>ConfRegPDLB*1.7</f>
        <v>4590</v>
      </c>
      <c r="F9" s="141"/>
      <c r="G9" s="3"/>
    </row>
    <row r="10" spans="1:7" ht="28" x14ac:dyDescent="0.15">
      <c r="A10" s="8" t="s">
        <v>86</v>
      </c>
      <c r="B10" s="39">
        <v>550</v>
      </c>
      <c r="C10" s="46">
        <f>WorkshopRegLB*2</f>
        <v>1100</v>
      </c>
      <c r="D10" s="46">
        <f>WorkshopRegLB*1.7</f>
        <v>935</v>
      </c>
      <c r="E10" s="46">
        <f>WorkshopRegPDLB*1.7</f>
        <v>1870</v>
      </c>
      <c r="F10" s="141"/>
    </row>
    <row r="11" spans="1:7" x14ac:dyDescent="0.15">
      <c r="A11" s="8" t="s">
        <v>104</v>
      </c>
      <c r="B11" s="39">
        <v>320</v>
      </c>
      <c r="C11" s="46">
        <f>TutorialRegLB/2</f>
        <v>160</v>
      </c>
      <c r="D11" s="46">
        <f>TutorialRegLB*1.7</f>
        <v>544</v>
      </c>
      <c r="E11" s="46">
        <f>TutorialRegPDLB*1.7</f>
        <v>272</v>
      </c>
      <c r="F11" s="15"/>
    </row>
    <row r="12" spans="1:7" x14ac:dyDescent="0.15">
      <c r="A12" s="50" t="s">
        <v>35</v>
      </c>
      <c r="B12" s="40"/>
      <c r="C12" s="49">
        <f>SUM(ConfRegPDLB:TutorialRegPDLB)</f>
        <v>3960</v>
      </c>
      <c r="D12" s="46"/>
      <c r="E12" s="54">
        <f>PersonDaysLB*1.7</f>
        <v>6732</v>
      </c>
      <c r="F12" s="52"/>
    </row>
    <row r="13" spans="1:7" s="42" customFormat="1" ht="70" x14ac:dyDescent="0.15">
      <c r="A13" s="50" t="s">
        <v>38</v>
      </c>
      <c r="B13" s="70">
        <f>ConfRegLB+WorkshopRegLB/3</f>
        <v>1083.3333333333333</v>
      </c>
      <c r="C13" s="49"/>
      <c r="D13" s="70">
        <f>ConfRegUB+WorkshopRegUB/3</f>
        <v>1841.6666666666667</v>
      </c>
      <c r="E13" s="54"/>
      <c r="F13" s="52" t="s">
        <v>106</v>
      </c>
      <c r="G13" s="71"/>
    </row>
    <row r="14" spans="1:7" ht="42" x14ac:dyDescent="0.15">
      <c r="A14" s="8" t="s">
        <v>95</v>
      </c>
      <c r="B14" s="39">
        <f>ConfRegLB * 0.9</f>
        <v>810</v>
      </c>
      <c r="C14" s="46"/>
      <c r="D14" s="46">
        <f>ConfRegUB * 0.9</f>
        <v>1377</v>
      </c>
      <c r="E14" s="46"/>
      <c r="F14" s="142" t="s">
        <v>105</v>
      </c>
    </row>
    <row r="15" spans="1:7" s="5" customFormat="1" ht="56" x14ac:dyDescent="0.15">
      <c r="A15" s="139"/>
      <c r="B15" s="33" t="s">
        <v>2</v>
      </c>
      <c r="C15" s="33" t="s">
        <v>3</v>
      </c>
      <c r="D15" s="33" t="s">
        <v>20</v>
      </c>
      <c r="E15" s="33" t="s">
        <v>21</v>
      </c>
      <c r="F15" s="138" t="s">
        <v>32</v>
      </c>
      <c r="G15" s="6"/>
    </row>
    <row r="16" spans="1:7" ht="84" x14ac:dyDescent="0.15">
      <c r="A16" s="34" t="s">
        <v>1</v>
      </c>
      <c r="B16" s="26"/>
      <c r="F16" s="16" t="s">
        <v>62</v>
      </c>
    </row>
    <row r="17" spans="1:6" ht="56" x14ac:dyDescent="0.15">
      <c r="A17" s="8" t="s">
        <v>14</v>
      </c>
      <c r="B17" s="124">
        <v>0</v>
      </c>
      <c r="C17" s="124">
        <v>0</v>
      </c>
      <c r="D17" s="46">
        <f>B17+C17*ConfRegLB</f>
        <v>0</v>
      </c>
      <c r="E17" s="46">
        <f>B17+C17*ConfRegUB</f>
        <v>0</v>
      </c>
      <c r="F17" s="127" t="s">
        <v>96</v>
      </c>
    </row>
    <row r="18" spans="1:6" ht="42" x14ac:dyDescent="0.15">
      <c r="A18" s="8" t="s">
        <v>15</v>
      </c>
      <c r="B18" s="124">
        <v>0</v>
      </c>
      <c r="C18" s="124">
        <v>0</v>
      </c>
      <c r="D18" s="46">
        <f>B18+ConfRegLB*C18</f>
        <v>0</v>
      </c>
      <c r="E18" s="72">
        <f>B18+C18*ConfRegUB</f>
        <v>0</v>
      </c>
      <c r="F18" s="127" t="s">
        <v>127</v>
      </c>
    </row>
    <row r="19" spans="1:6" ht="42" x14ac:dyDescent="0.15">
      <c r="A19" s="8" t="s">
        <v>87</v>
      </c>
      <c r="B19" s="124">
        <v>0</v>
      </c>
      <c r="C19" s="124">
        <v>0</v>
      </c>
      <c r="D19" s="46">
        <f>B19+WorkshopRegLB*C19</f>
        <v>0</v>
      </c>
      <c r="E19" s="72">
        <f>B19+C19*WorkshopRegUB</f>
        <v>0</v>
      </c>
      <c r="F19" s="127" t="s">
        <v>126</v>
      </c>
    </row>
    <row r="20" spans="1:6" ht="42" x14ac:dyDescent="0.15">
      <c r="A20" s="8" t="s">
        <v>16</v>
      </c>
      <c r="B20" s="124">
        <v>0</v>
      </c>
      <c r="C20" s="124">
        <v>0</v>
      </c>
      <c r="D20" s="46">
        <f>B20+TutorialRegLB*C20/2</f>
        <v>0</v>
      </c>
      <c r="E20" s="72">
        <f>B20+C20*TutorialRegUB/2</f>
        <v>0</v>
      </c>
      <c r="F20" s="127" t="s">
        <v>97</v>
      </c>
    </row>
    <row r="21" spans="1:6" ht="30" x14ac:dyDescent="0.15">
      <c r="A21" s="8" t="s">
        <v>107</v>
      </c>
      <c r="B21" s="124">
        <v>0</v>
      </c>
      <c r="C21" s="124">
        <v>0</v>
      </c>
      <c r="D21" s="46">
        <f>B21+ConfRegLB*C21</f>
        <v>0</v>
      </c>
      <c r="E21" s="46">
        <f>B21+C21*ConfRegUB</f>
        <v>0</v>
      </c>
      <c r="F21" s="127" t="s">
        <v>108</v>
      </c>
    </row>
    <row r="22" spans="1:6" ht="42" x14ac:dyDescent="0.15">
      <c r="A22" s="8" t="s">
        <v>12</v>
      </c>
      <c r="B22" s="124">
        <v>0</v>
      </c>
      <c r="C22" s="124">
        <v>0</v>
      </c>
      <c r="D22" s="46">
        <f>B22+C22*PersonDaysLB</f>
        <v>0</v>
      </c>
      <c r="E22" s="72">
        <f>B22+C22*PersonDaysUB</f>
        <v>0</v>
      </c>
      <c r="F22" s="127" t="s">
        <v>98</v>
      </c>
    </row>
    <row r="23" spans="1:6" ht="28" x14ac:dyDescent="0.15">
      <c r="A23" s="8" t="s">
        <v>5</v>
      </c>
      <c r="B23" s="124">
        <v>0</v>
      </c>
      <c r="C23" s="73"/>
      <c r="D23" s="46">
        <f>B23</f>
        <v>0</v>
      </c>
      <c r="E23" s="46">
        <f>B23</f>
        <v>0</v>
      </c>
      <c r="F23" s="127" t="s">
        <v>18</v>
      </c>
    </row>
    <row r="24" spans="1:6" ht="42" x14ac:dyDescent="0.15">
      <c r="A24" s="8" t="s">
        <v>51</v>
      </c>
      <c r="B24" s="124">
        <v>0</v>
      </c>
      <c r="C24" s="73"/>
      <c r="D24" s="46">
        <f>B24</f>
        <v>0</v>
      </c>
      <c r="E24" s="46">
        <f>B24</f>
        <v>0</v>
      </c>
      <c r="F24" s="127" t="s">
        <v>25</v>
      </c>
    </row>
    <row r="25" spans="1:6" x14ac:dyDescent="0.15">
      <c r="A25" s="9" t="s">
        <v>29</v>
      </c>
      <c r="B25" s="125">
        <v>0</v>
      </c>
      <c r="C25" s="125">
        <v>0</v>
      </c>
      <c r="D25" s="125">
        <v>0</v>
      </c>
      <c r="E25" s="126">
        <v>0</v>
      </c>
      <c r="F25" s="127" t="s">
        <v>52</v>
      </c>
    </row>
    <row r="26" spans="1:6" x14ac:dyDescent="0.15">
      <c r="A26" s="11" t="s">
        <v>56</v>
      </c>
      <c r="B26" s="74"/>
      <c r="C26" s="54"/>
      <c r="D26" s="54">
        <f>SUM(D17:D25)</f>
        <v>0</v>
      </c>
      <c r="E26" s="54">
        <f>SUM(E17:E25)</f>
        <v>0</v>
      </c>
      <c r="F26" s="128"/>
    </row>
    <row r="27" spans="1:6" x14ac:dyDescent="0.15">
      <c r="A27" s="57" t="s">
        <v>57</v>
      </c>
      <c r="B27" s="74"/>
      <c r="C27" s="54"/>
      <c r="D27" s="107" t="e">
        <f>D26*ExchangeRate</f>
        <v>#VALUE!</v>
      </c>
      <c r="E27" s="107" t="e">
        <f>E26*ExchangeRate</f>
        <v>#VALUE!</v>
      </c>
      <c r="F27" s="129"/>
    </row>
    <row r="28" spans="1:6" x14ac:dyDescent="0.15">
      <c r="A28" s="11" t="s">
        <v>58</v>
      </c>
      <c r="B28" s="74"/>
      <c r="C28" s="54"/>
      <c r="D28" s="54">
        <f>D26/PersonDaysLB</f>
        <v>0</v>
      </c>
      <c r="E28" s="54">
        <f>E26/PersonDaysUB</f>
        <v>0</v>
      </c>
      <c r="F28" s="128"/>
    </row>
    <row r="29" spans="1:6" ht="28" x14ac:dyDescent="0.15">
      <c r="A29" s="57" t="s">
        <v>59</v>
      </c>
      <c r="B29" s="74"/>
      <c r="C29" s="54"/>
      <c r="D29" s="107" t="e">
        <f>D28*ExchangeRate</f>
        <v>#VALUE!</v>
      </c>
      <c r="E29" s="110" t="e">
        <f>E28*ExchangeRate</f>
        <v>#VALUE!</v>
      </c>
      <c r="F29" s="129"/>
    </row>
    <row r="30" spans="1:6" x14ac:dyDescent="0.15">
      <c r="A30" s="10"/>
      <c r="B30" s="74"/>
      <c r="C30" s="54"/>
      <c r="D30" s="54"/>
      <c r="E30" s="76"/>
      <c r="F30" s="128"/>
    </row>
    <row r="31" spans="1:6" x14ac:dyDescent="0.15">
      <c r="A31" s="35" t="s">
        <v>63</v>
      </c>
      <c r="B31" s="54"/>
      <c r="C31" s="54"/>
      <c r="D31" s="54"/>
      <c r="E31" s="76"/>
      <c r="F31" s="128"/>
    </row>
    <row r="32" spans="1:6" ht="13" customHeight="1" x14ac:dyDescent="0.15">
      <c r="A32" s="8" t="s">
        <v>46</v>
      </c>
      <c r="B32" s="124">
        <v>0</v>
      </c>
      <c r="C32" s="124">
        <v>0</v>
      </c>
      <c r="D32" s="46">
        <f>B32+C32*ConfRegPDLB</f>
        <v>0</v>
      </c>
      <c r="E32" s="112">
        <f>B32+C32*ConfRegPDUB</f>
        <v>0</v>
      </c>
      <c r="F32" s="159" t="s">
        <v>91</v>
      </c>
    </row>
    <row r="33" spans="1:7" ht="28" x14ac:dyDescent="0.15">
      <c r="A33" s="8" t="s">
        <v>89</v>
      </c>
      <c r="B33" s="124">
        <v>0</v>
      </c>
      <c r="C33" s="124">
        <v>0</v>
      </c>
      <c r="D33" s="72">
        <f>B33+C33*WorkshopRegPDLB</f>
        <v>0</v>
      </c>
      <c r="E33" s="46">
        <f>B33+C33*WorkshopRegPDUB</f>
        <v>0</v>
      </c>
      <c r="F33" s="160"/>
    </row>
    <row r="34" spans="1:7" x14ac:dyDescent="0.15">
      <c r="A34" s="162" t="s">
        <v>47</v>
      </c>
      <c r="B34" s="164">
        <v>0</v>
      </c>
      <c r="C34" s="164">
        <v>0</v>
      </c>
      <c r="D34" s="166">
        <f>B34+C34*TutorialRegPDLB</f>
        <v>0</v>
      </c>
      <c r="E34" s="166">
        <f>B34+C34*TutorialRegUB/2</f>
        <v>0</v>
      </c>
      <c r="F34" s="160"/>
    </row>
    <row r="35" spans="1:7" x14ac:dyDescent="0.15">
      <c r="A35" s="163"/>
      <c r="B35" s="165"/>
      <c r="C35" s="165"/>
      <c r="D35" s="167"/>
      <c r="E35" s="167"/>
      <c r="F35" s="161"/>
    </row>
    <row r="36" spans="1:7" x14ac:dyDescent="0.15">
      <c r="A36" s="8" t="s">
        <v>10</v>
      </c>
      <c r="B36" s="124">
        <v>0</v>
      </c>
      <c r="C36" s="124">
        <v>0</v>
      </c>
      <c r="D36" s="72">
        <f>B36+C36*ConfRegPDLB*2</f>
        <v>0</v>
      </c>
      <c r="E36" s="46">
        <f>B36+C36*ConfRegPDUB*2</f>
        <v>0</v>
      </c>
      <c r="F36" s="146" t="s">
        <v>90</v>
      </c>
    </row>
    <row r="37" spans="1:7" ht="28" x14ac:dyDescent="0.15">
      <c r="A37" s="8" t="s">
        <v>88</v>
      </c>
      <c r="B37" s="124">
        <v>0</v>
      </c>
      <c r="C37" s="124">
        <v>0</v>
      </c>
      <c r="D37" s="72">
        <f>B37+C37*WorkshopRegPDLB*2</f>
        <v>0</v>
      </c>
      <c r="E37" s="46">
        <f>B37+C37*WorkshopRegPDUB*2</f>
        <v>0</v>
      </c>
      <c r="F37" s="147"/>
    </row>
    <row r="38" spans="1:7" x14ac:dyDescent="0.15">
      <c r="A38" s="8" t="s">
        <v>11</v>
      </c>
      <c r="B38" s="124">
        <v>0</v>
      </c>
      <c r="C38" s="124">
        <v>0</v>
      </c>
      <c r="D38" s="72">
        <f>B38+C38*TutorialRegPDLB*2</f>
        <v>0</v>
      </c>
      <c r="E38" s="46">
        <f>B38+C38*TutorialRegPDUB*2</f>
        <v>0</v>
      </c>
      <c r="F38" s="148"/>
    </row>
    <row r="39" spans="1:7" ht="56" x14ac:dyDescent="0.15">
      <c r="A39" s="8" t="s">
        <v>6</v>
      </c>
      <c r="B39" s="124">
        <v>0</v>
      </c>
      <c r="C39" s="124">
        <v>0</v>
      </c>
      <c r="D39" s="46">
        <f>B39+C39*ConfRegLB*0.7</f>
        <v>0</v>
      </c>
      <c r="E39" s="113">
        <f>B39+C39*ConfRegUB*0.7</f>
        <v>0</v>
      </c>
      <c r="F39" s="127" t="s">
        <v>99</v>
      </c>
    </row>
    <row r="40" spans="1:7" ht="42" x14ac:dyDescent="0.15">
      <c r="A40" s="8" t="s">
        <v>109</v>
      </c>
      <c r="B40" s="124">
        <v>0</v>
      </c>
      <c r="C40" s="124">
        <v>0</v>
      </c>
      <c r="D40" s="46">
        <f>B40+C40*ConfRegLB*0.9</f>
        <v>0</v>
      </c>
      <c r="E40" s="113">
        <f>B40+C40*ConfRegUB*0.9</f>
        <v>0</v>
      </c>
      <c r="F40" s="127" t="s">
        <v>111</v>
      </c>
    </row>
    <row r="41" spans="1:7" ht="54" customHeight="1" x14ac:dyDescent="0.15">
      <c r="A41" s="8" t="s">
        <v>110</v>
      </c>
      <c r="B41" s="124">
        <v>0</v>
      </c>
      <c r="C41" s="124">
        <v>0</v>
      </c>
      <c r="D41" s="46">
        <f>B41+C41*ConfRegLB*0.9</f>
        <v>0</v>
      </c>
      <c r="E41" s="113">
        <f>B41+C41*ConfRegUB*0.9</f>
        <v>0</v>
      </c>
      <c r="F41" s="127" t="s">
        <v>112</v>
      </c>
    </row>
    <row r="42" spans="1:7" x14ac:dyDescent="0.15">
      <c r="A42" s="8" t="s">
        <v>29</v>
      </c>
      <c r="B42" s="125">
        <v>0</v>
      </c>
      <c r="C42" s="125">
        <v>0</v>
      </c>
      <c r="D42" s="125">
        <v>0</v>
      </c>
      <c r="E42" s="126">
        <v>0</v>
      </c>
      <c r="F42" s="127" t="s">
        <v>52</v>
      </c>
    </row>
    <row r="43" spans="1:7" x14ac:dyDescent="0.15">
      <c r="A43" s="11" t="s">
        <v>64</v>
      </c>
      <c r="B43" s="74"/>
      <c r="C43" s="54"/>
      <c r="D43" s="54">
        <f>SUM(D32:D42)</f>
        <v>0</v>
      </c>
      <c r="E43" s="54">
        <f>SUM(E32:E42)</f>
        <v>0</v>
      </c>
      <c r="F43" s="128"/>
      <c r="G43"/>
    </row>
    <row r="44" spans="1:7" x14ac:dyDescent="0.15">
      <c r="A44" s="57" t="s">
        <v>65</v>
      </c>
      <c r="B44" s="74"/>
      <c r="C44" s="54"/>
      <c r="D44" s="107" t="e">
        <f>D43*ExchangeRate</f>
        <v>#VALUE!</v>
      </c>
      <c r="E44" s="107" t="e">
        <f>E43*ExchangeRate</f>
        <v>#VALUE!</v>
      </c>
      <c r="F44" s="129"/>
      <c r="G44"/>
    </row>
    <row r="45" spans="1:7" x14ac:dyDescent="0.15">
      <c r="A45" s="11" t="s">
        <v>66</v>
      </c>
      <c r="B45" s="74"/>
      <c r="C45" s="54"/>
      <c r="D45" s="54">
        <f>D43/PersonDaysLB</f>
        <v>0</v>
      </c>
      <c r="E45" s="54">
        <f>E43/PersonDaysUB</f>
        <v>0</v>
      </c>
      <c r="F45" s="128"/>
      <c r="G45"/>
    </row>
    <row r="46" spans="1:7" x14ac:dyDescent="0.15">
      <c r="A46" s="57" t="s">
        <v>67</v>
      </c>
      <c r="B46" s="74"/>
      <c r="C46" s="54"/>
      <c r="D46" s="110" t="e">
        <f>D45*ExchangeRate</f>
        <v>#VALUE!</v>
      </c>
      <c r="E46" s="114" t="e">
        <f>E45*ExchangeRate</f>
        <v>#VALUE!</v>
      </c>
      <c r="F46" s="130"/>
      <c r="G46"/>
    </row>
    <row r="47" spans="1:7" x14ac:dyDescent="0.15">
      <c r="B47" s="77"/>
      <c r="C47" s="77"/>
      <c r="D47" s="77"/>
      <c r="E47" s="78"/>
      <c r="F47" s="131"/>
    </row>
    <row r="48" spans="1:7" x14ac:dyDescent="0.15">
      <c r="A48" s="58"/>
      <c r="B48" s="77"/>
      <c r="C48" s="77"/>
      <c r="D48" s="107"/>
      <c r="E48" s="107"/>
      <c r="F48" s="131"/>
    </row>
    <row r="49" spans="1:7" x14ac:dyDescent="0.15">
      <c r="A49" s="35" t="s">
        <v>42</v>
      </c>
      <c r="B49" s="77"/>
      <c r="C49" s="77"/>
      <c r="D49" s="77"/>
      <c r="E49" s="78"/>
      <c r="F49" s="131"/>
    </row>
    <row r="50" spans="1:7" s="65" customFormat="1" ht="60" customHeight="1" x14ac:dyDescent="0.15">
      <c r="A50" s="111" t="s">
        <v>101</v>
      </c>
      <c r="B50" s="124">
        <v>0</v>
      </c>
      <c r="C50" s="124">
        <v>0</v>
      </c>
      <c r="D50" s="77">
        <f>B50+C50*12</f>
        <v>0</v>
      </c>
      <c r="E50" s="78">
        <f>D50</f>
        <v>0</v>
      </c>
      <c r="F50" s="127" t="s">
        <v>100</v>
      </c>
      <c r="G50" s="64"/>
    </row>
    <row r="51" spans="1:7" s="65" customFormat="1" ht="56" x14ac:dyDescent="0.15">
      <c r="A51" s="111" t="s">
        <v>133</v>
      </c>
      <c r="B51" s="124">
        <v>0</v>
      </c>
      <c r="C51" s="124">
        <v>0</v>
      </c>
      <c r="D51" s="77">
        <f>B51+C51*12</f>
        <v>0</v>
      </c>
      <c r="E51" s="78">
        <f>D51</f>
        <v>0</v>
      </c>
      <c r="F51" s="127" t="s">
        <v>132</v>
      </c>
      <c r="G51" s="64"/>
    </row>
    <row r="52" spans="1:7" s="65" customFormat="1" ht="28" x14ac:dyDescent="0.15">
      <c r="A52" s="111" t="s">
        <v>102</v>
      </c>
      <c r="B52" s="124">
        <v>0</v>
      </c>
      <c r="C52" s="124">
        <v>0</v>
      </c>
      <c r="D52" s="77">
        <f>B52+C52*25</f>
        <v>0</v>
      </c>
      <c r="E52" s="78">
        <f>D52</f>
        <v>0</v>
      </c>
      <c r="F52" s="127" t="s">
        <v>79</v>
      </c>
      <c r="G52" s="64"/>
    </row>
    <row r="53" spans="1:7" s="65" customFormat="1" ht="56" x14ac:dyDescent="0.15">
      <c r="A53" s="111" t="s">
        <v>76</v>
      </c>
      <c r="B53" s="124">
        <v>0</v>
      </c>
      <c r="C53" s="124">
        <v>0</v>
      </c>
      <c r="D53" s="77">
        <f>B53+C53*18</f>
        <v>0</v>
      </c>
      <c r="E53" s="78">
        <f>D53</f>
        <v>0</v>
      </c>
      <c r="F53" s="127" t="s">
        <v>113</v>
      </c>
      <c r="G53" s="64"/>
    </row>
    <row r="54" spans="1:7" x14ac:dyDescent="0.15">
      <c r="A54" s="12" t="s">
        <v>77</v>
      </c>
      <c r="D54" s="78">
        <f>SUM(D51:D53)</f>
        <v>0</v>
      </c>
      <c r="E54" s="77">
        <f>SUM(E51:E53)</f>
        <v>0</v>
      </c>
      <c r="F54" s="132"/>
    </row>
    <row r="55" spans="1:7" x14ac:dyDescent="0.15">
      <c r="A55" s="58" t="s">
        <v>78</v>
      </c>
      <c r="D55" s="107" t="e">
        <f>D54*ExchangeRate</f>
        <v>#VALUE!</v>
      </c>
      <c r="E55" s="110" t="e">
        <f>E54*ExchangeRate</f>
        <v>#VALUE!</v>
      </c>
      <c r="F55" s="132"/>
    </row>
    <row r="56" spans="1:7" x14ac:dyDescent="0.15">
      <c r="B56" s="77"/>
      <c r="C56" s="77"/>
      <c r="D56" s="77"/>
      <c r="E56" s="78"/>
      <c r="F56" s="131"/>
    </row>
    <row r="57" spans="1:7" ht="28" x14ac:dyDescent="0.15">
      <c r="A57" s="35" t="s">
        <v>114</v>
      </c>
      <c r="B57" s="54"/>
      <c r="C57" s="54"/>
      <c r="D57" s="54"/>
      <c r="E57" s="76"/>
      <c r="F57" s="128" t="s">
        <v>115</v>
      </c>
      <c r="G57"/>
    </row>
    <row r="58" spans="1:7" x14ac:dyDescent="0.15">
      <c r="A58" s="8" t="s">
        <v>53</v>
      </c>
      <c r="B58" s="133">
        <v>0</v>
      </c>
      <c r="C58" s="133">
        <v>0</v>
      </c>
      <c r="D58" s="46">
        <v>0</v>
      </c>
      <c r="E58" s="72">
        <f>B58+C58*BanquetUB</f>
        <v>0</v>
      </c>
      <c r="F58" s="127"/>
    </row>
    <row r="59" spans="1:7" ht="28" x14ac:dyDescent="0.15">
      <c r="A59" s="8" t="s">
        <v>54</v>
      </c>
      <c r="B59" s="133">
        <v>0</v>
      </c>
      <c r="C59" s="133">
        <v>0</v>
      </c>
      <c r="D59" s="46">
        <f>B59+BanquetLB*C59</f>
        <v>0</v>
      </c>
      <c r="E59" s="72">
        <f>B59+C59*BanquetUB</f>
        <v>0</v>
      </c>
      <c r="F59" s="127" t="s">
        <v>116</v>
      </c>
    </row>
    <row r="60" spans="1:7" ht="42" x14ac:dyDescent="0.15">
      <c r="A60" s="8" t="s">
        <v>55</v>
      </c>
      <c r="B60" s="133">
        <v>0</v>
      </c>
      <c r="C60" s="133">
        <v>0</v>
      </c>
      <c r="D60" s="46">
        <f>B60+BanquetLB*C60</f>
        <v>0</v>
      </c>
      <c r="E60" s="72">
        <f>B60+C60*BanquetUB</f>
        <v>0</v>
      </c>
      <c r="F60" s="127" t="s">
        <v>117</v>
      </c>
    </row>
    <row r="61" spans="1:7" ht="28" x14ac:dyDescent="0.15">
      <c r="A61" s="8" t="s">
        <v>135</v>
      </c>
      <c r="B61" s="133">
        <v>0</v>
      </c>
      <c r="C61" s="133">
        <v>0</v>
      </c>
      <c r="D61" s="46">
        <f>B61+BanquetLB*C61</f>
        <v>0</v>
      </c>
      <c r="E61" s="72">
        <f>B61+C61*BanquetUB</f>
        <v>0</v>
      </c>
      <c r="F61" s="127" t="s">
        <v>134</v>
      </c>
    </row>
    <row r="62" spans="1:7" x14ac:dyDescent="0.15">
      <c r="A62" s="8" t="s">
        <v>29</v>
      </c>
      <c r="B62" s="125">
        <v>0</v>
      </c>
      <c r="C62" s="125">
        <v>0</v>
      </c>
      <c r="D62" s="125">
        <v>0</v>
      </c>
      <c r="E62" s="126">
        <v>0</v>
      </c>
      <c r="F62" s="127" t="s">
        <v>52</v>
      </c>
    </row>
    <row r="63" spans="1:7" x14ac:dyDescent="0.15">
      <c r="A63" s="12" t="s">
        <v>128</v>
      </c>
      <c r="B63" s="54"/>
      <c r="C63" s="46"/>
      <c r="D63" s="54">
        <f>SUM(D58:D61)</f>
        <v>0</v>
      </c>
      <c r="E63" s="76">
        <f>SUM(E58:E62)</f>
        <v>0</v>
      </c>
      <c r="F63" s="128"/>
    </row>
    <row r="64" spans="1:7" x14ac:dyDescent="0.15">
      <c r="A64" s="58" t="s">
        <v>130</v>
      </c>
      <c r="B64" s="54"/>
      <c r="C64" s="46"/>
      <c r="D64" s="107" t="e">
        <f>D63*ExchangeRate</f>
        <v>#VALUE!</v>
      </c>
      <c r="E64" s="107" t="e">
        <f>E63*ExchangeRate</f>
        <v>#VALUE!</v>
      </c>
      <c r="F64" s="129"/>
    </row>
    <row r="65" spans="1:7" x14ac:dyDescent="0.15">
      <c r="A65" s="12" t="s">
        <v>129</v>
      </c>
      <c r="B65" s="54"/>
      <c r="C65" s="46"/>
      <c r="D65" s="54">
        <f>D63/BanquetLB</f>
        <v>0</v>
      </c>
      <c r="E65" s="76">
        <f>E63/BanquetUB</f>
        <v>0</v>
      </c>
      <c r="F65" s="129"/>
      <c r="G65" s="1"/>
    </row>
    <row r="66" spans="1:7" x14ac:dyDescent="0.15">
      <c r="A66" s="58" t="s">
        <v>131</v>
      </c>
      <c r="B66" s="54"/>
      <c r="C66" s="46"/>
      <c r="D66" s="110" t="e">
        <f>D65*ExchangeRate</f>
        <v>#VALUE!</v>
      </c>
      <c r="E66" s="108" t="e">
        <f>E65*ExchangeRate</f>
        <v>#VALUE!</v>
      </c>
      <c r="F66" s="129"/>
      <c r="G66" s="1"/>
    </row>
    <row r="67" spans="1:7" x14ac:dyDescent="0.15">
      <c r="A67" s="12"/>
      <c r="B67" s="54"/>
      <c r="C67" s="46"/>
      <c r="D67" s="79"/>
      <c r="E67" s="80"/>
      <c r="F67" s="128"/>
      <c r="G67" s="1"/>
    </row>
    <row r="68" spans="1:7" ht="98" x14ac:dyDescent="0.15">
      <c r="A68" s="35" t="s">
        <v>69</v>
      </c>
      <c r="B68" s="74"/>
      <c r="C68" s="54"/>
      <c r="D68" s="81"/>
      <c r="E68" s="82"/>
      <c r="F68" s="128" t="s">
        <v>81</v>
      </c>
      <c r="G68" s="1"/>
    </row>
    <row r="69" spans="1:7" ht="28" x14ac:dyDescent="0.15">
      <c r="A69" s="8" t="s">
        <v>118</v>
      </c>
      <c r="B69" s="125">
        <v>0</v>
      </c>
      <c r="C69" s="125">
        <v>0</v>
      </c>
      <c r="D69" s="46">
        <v>0</v>
      </c>
      <c r="E69" s="72">
        <f>B69+C69*BodyCountUB</f>
        <v>0</v>
      </c>
      <c r="F69" s="127" t="s">
        <v>120</v>
      </c>
      <c r="G69" s="1"/>
    </row>
    <row r="70" spans="1:7" ht="98" x14ac:dyDescent="0.15">
      <c r="A70" s="8" t="s">
        <v>17</v>
      </c>
      <c r="B70" s="125">
        <v>0</v>
      </c>
      <c r="C70" s="134"/>
      <c r="D70" s="46">
        <f>B70</f>
        <v>0</v>
      </c>
      <c r="E70" s="72">
        <f>B70</f>
        <v>0</v>
      </c>
      <c r="F70" s="127" t="s">
        <v>60</v>
      </c>
      <c r="G70" s="1"/>
    </row>
    <row r="71" spans="1:7" x14ac:dyDescent="0.15">
      <c r="A71" s="8" t="s">
        <v>45</v>
      </c>
      <c r="B71" s="125">
        <v>0</v>
      </c>
      <c r="C71" s="125">
        <v>0</v>
      </c>
      <c r="D71" s="46">
        <f>B71+C71*BodyCountLB</f>
        <v>0</v>
      </c>
      <c r="E71" s="72">
        <f>B71+C71*BodyCountUB</f>
        <v>0</v>
      </c>
      <c r="F71" s="127" t="s">
        <v>61</v>
      </c>
      <c r="G71" s="1"/>
    </row>
    <row r="72" spans="1:7" ht="28" x14ac:dyDescent="0.15">
      <c r="A72" s="8" t="s">
        <v>4</v>
      </c>
      <c r="B72" s="124">
        <v>0</v>
      </c>
      <c r="C72" s="135"/>
      <c r="D72" s="46">
        <f t="shared" ref="D72:D77" si="0">B72</f>
        <v>0</v>
      </c>
      <c r="E72" s="72">
        <f t="shared" ref="E72:E77" si="1">B72</f>
        <v>0</v>
      </c>
      <c r="F72" s="127" t="s">
        <v>13</v>
      </c>
      <c r="G72" s="1"/>
    </row>
    <row r="73" spans="1:7" x14ac:dyDescent="0.15">
      <c r="A73" s="8" t="s">
        <v>7</v>
      </c>
      <c r="B73" s="124">
        <v>0</v>
      </c>
      <c r="C73" s="136"/>
      <c r="D73" s="46">
        <f t="shared" si="0"/>
        <v>0</v>
      </c>
      <c r="E73" s="72">
        <f t="shared" si="1"/>
        <v>0</v>
      </c>
      <c r="F73" s="127" t="s">
        <v>50</v>
      </c>
      <c r="G73" s="1"/>
    </row>
    <row r="74" spans="1:7" x14ac:dyDescent="0.15">
      <c r="A74" s="8" t="s">
        <v>8</v>
      </c>
      <c r="B74" s="125">
        <v>0</v>
      </c>
      <c r="C74" s="136"/>
      <c r="D74" s="46">
        <f t="shared" si="0"/>
        <v>0</v>
      </c>
      <c r="E74" s="72">
        <f t="shared" si="1"/>
        <v>0</v>
      </c>
      <c r="F74" s="127"/>
      <c r="G74" s="1"/>
    </row>
    <row r="75" spans="1:7" x14ac:dyDescent="0.15">
      <c r="A75" s="8" t="s">
        <v>9</v>
      </c>
      <c r="B75" s="124">
        <v>0</v>
      </c>
      <c r="C75" s="136"/>
      <c r="D75" s="46">
        <f t="shared" si="0"/>
        <v>0</v>
      </c>
      <c r="E75" s="72">
        <f t="shared" si="1"/>
        <v>0</v>
      </c>
      <c r="F75" s="127"/>
      <c r="G75" s="1"/>
    </row>
    <row r="76" spans="1:7" x14ac:dyDescent="0.15">
      <c r="A76" s="8" t="s">
        <v>49</v>
      </c>
      <c r="B76" s="125">
        <v>0</v>
      </c>
      <c r="C76" s="136"/>
      <c r="D76" s="46">
        <f t="shared" si="0"/>
        <v>0</v>
      </c>
      <c r="E76" s="72">
        <f t="shared" si="1"/>
        <v>0</v>
      </c>
      <c r="F76" s="127"/>
      <c r="G76" s="1"/>
    </row>
    <row r="77" spans="1:7" ht="28" x14ac:dyDescent="0.15">
      <c r="A77" s="8" t="s">
        <v>29</v>
      </c>
      <c r="B77" s="125">
        <v>0</v>
      </c>
      <c r="C77" s="136"/>
      <c r="D77" s="46">
        <f t="shared" si="0"/>
        <v>0</v>
      </c>
      <c r="E77" s="72">
        <f t="shared" si="1"/>
        <v>0</v>
      </c>
      <c r="F77" s="127" t="s">
        <v>83</v>
      </c>
      <c r="G77" s="1"/>
    </row>
    <row r="78" spans="1:7" ht="28" x14ac:dyDescent="0.15">
      <c r="A78" s="8" t="s">
        <v>48</v>
      </c>
      <c r="B78" s="125">
        <v>0</v>
      </c>
      <c r="C78" s="125">
        <v>0</v>
      </c>
      <c r="D78" s="46">
        <f>B78+C78*BodyCountLB</f>
        <v>0</v>
      </c>
      <c r="E78" s="72">
        <f>B78+C78*BodyCountUB</f>
        <v>0</v>
      </c>
      <c r="F78" s="127" t="s">
        <v>121</v>
      </c>
      <c r="G78" s="1"/>
    </row>
    <row r="79" spans="1:7" ht="28" x14ac:dyDescent="0.15">
      <c r="A79" s="8" t="s">
        <v>30</v>
      </c>
      <c r="B79" s="125">
        <v>0</v>
      </c>
      <c r="C79" s="125">
        <v>0</v>
      </c>
      <c r="D79" s="46">
        <f>B79+C79*BodyCountLB</f>
        <v>0</v>
      </c>
      <c r="E79" s="72">
        <f>B79+C79*BodyCountUB</f>
        <v>0</v>
      </c>
      <c r="F79" s="127" t="s">
        <v>121</v>
      </c>
      <c r="G79" s="1"/>
    </row>
    <row r="80" spans="1:7" x14ac:dyDescent="0.15">
      <c r="A80" s="8" t="s">
        <v>29</v>
      </c>
      <c r="B80" s="125">
        <v>0</v>
      </c>
      <c r="C80" s="125">
        <v>0</v>
      </c>
      <c r="D80" s="46">
        <f>B80+C80*BodyCountLB</f>
        <v>0</v>
      </c>
      <c r="E80" s="72">
        <f>B80+C80*BodyCountUB</f>
        <v>0</v>
      </c>
      <c r="F80" s="127"/>
      <c r="G80" s="1"/>
    </row>
    <row r="81" spans="1:7" x14ac:dyDescent="0.15">
      <c r="A81" s="12" t="s">
        <v>39</v>
      </c>
      <c r="B81" s="74"/>
      <c r="C81" s="54"/>
      <c r="D81" s="54">
        <f>SUM(D69:D80)</f>
        <v>0</v>
      </c>
      <c r="E81" s="54">
        <f>SUM(E69:E80)</f>
        <v>0</v>
      </c>
      <c r="F81" s="29"/>
    </row>
    <row r="82" spans="1:7" x14ac:dyDescent="0.15">
      <c r="A82" s="58" t="s">
        <v>40</v>
      </c>
      <c r="B82" s="74"/>
      <c r="C82" s="54"/>
      <c r="D82" s="110" t="e">
        <f>D81*ExchangeRate</f>
        <v>#VALUE!</v>
      </c>
      <c r="E82" s="110" t="e">
        <f>E81*ExchangeRate</f>
        <v>#VALUE!</v>
      </c>
      <c r="F82" s="29"/>
    </row>
    <row r="83" spans="1:7" ht="28" x14ac:dyDescent="0.15">
      <c r="A83" s="66" t="s">
        <v>73</v>
      </c>
      <c r="B83" s="74"/>
      <c r="C83" s="54"/>
      <c r="D83" s="115">
        <f>D81/BodyCountLB</f>
        <v>0</v>
      </c>
      <c r="E83" s="116">
        <f>E81/BodyCountUB</f>
        <v>0</v>
      </c>
      <c r="F83" s="29"/>
    </row>
    <row r="84" spans="1:7" ht="28" x14ac:dyDescent="0.15">
      <c r="A84" s="58" t="s">
        <v>72</v>
      </c>
      <c r="B84" s="74"/>
      <c r="C84" s="54"/>
      <c r="D84" s="110" t="e">
        <f>D82/BodyCountLB</f>
        <v>#VALUE!</v>
      </c>
      <c r="E84" s="107" t="e">
        <f>E82/BodyCountUB</f>
        <v>#VALUE!</v>
      </c>
      <c r="F84" s="29"/>
    </row>
    <row r="85" spans="1:7" ht="15" thickBot="1" x14ac:dyDescent="0.2">
      <c r="A85" s="68"/>
      <c r="B85" s="83"/>
      <c r="C85" s="84"/>
      <c r="D85" s="85"/>
      <c r="E85" s="86"/>
      <c r="F85" s="38"/>
    </row>
    <row r="86" spans="1:7" ht="15" thickTop="1" x14ac:dyDescent="0.15">
      <c r="A86" s="117"/>
      <c r="B86" s="118"/>
      <c r="C86" s="119"/>
      <c r="D86" s="120"/>
      <c r="E86" s="121"/>
      <c r="F86" s="122"/>
    </row>
    <row r="87" spans="1:7" x14ac:dyDescent="0.15">
      <c r="A87" s="12" t="s">
        <v>43</v>
      </c>
      <c r="B87" s="54"/>
      <c r="C87" s="46"/>
      <c r="D87" s="54">
        <f>D26+D43+D54+D63+D81</f>
        <v>0</v>
      </c>
      <c r="E87" s="54">
        <f>E26+E43+E54+E63+E81</f>
        <v>0</v>
      </c>
      <c r="F87" s="59"/>
      <c r="G87" s="8"/>
    </row>
    <row r="88" spans="1:7" s="61" customFormat="1" ht="28" x14ac:dyDescent="0.15">
      <c r="A88" s="58" t="s">
        <v>44</v>
      </c>
      <c r="B88" s="75"/>
      <c r="C88" s="87"/>
      <c r="D88" s="110" t="e">
        <f>D27+D44+#REF!+D55+D64+D82</f>
        <v>#VALUE!</v>
      </c>
      <c r="E88" s="110" t="e">
        <f>E27+E44+#REF!+E55+E64+E82</f>
        <v>#VALUE!</v>
      </c>
      <c r="F88" s="69"/>
      <c r="G88" s="60"/>
    </row>
    <row r="89" spans="1:7" ht="28" x14ac:dyDescent="0.15">
      <c r="A89" s="12" t="s">
        <v>75</v>
      </c>
      <c r="B89" s="54"/>
      <c r="C89" s="46"/>
      <c r="D89" s="54">
        <f>D87/PersonDaysLB</f>
        <v>0</v>
      </c>
      <c r="E89" s="54">
        <f>E87/PersonDaysUB</f>
        <v>0</v>
      </c>
      <c r="F89" s="29"/>
    </row>
    <row r="90" spans="1:7" s="61" customFormat="1" ht="28" x14ac:dyDescent="0.15">
      <c r="A90" s="58" t="s">
        <v>37</v>
      </c>
      <c r="B90" s="75"/>
      <c r="C90" s="87"/>
      <c r="D90" s="110" t="e">
        <f>D88/PersonDaysLB</f>
        <v>#VALUE!</v>
      </c>
      <c r="E90" s="110" t="e">
        <f>E88/PersonDaysUB</f>
        <v>#VALUE!</v>
      </c>
      <c r="F90" s="69"/>
      <c r="G90" s="60"/>
    </row>
    <row r="91" spans="1:7" ht="28" x14ac:dyDescent="0.15">
      <c r="A91" s="12" t="s">
        <v>33</v>
      </c>
      <c r="B91" s="54"/>
      <c r="C91" s="46"/>
      <c r="D91" s="54">
        <f>D87/BodyCountLB</f>
        <v>0</v>
      </c>
      <c r="E91" s="54">
        <f>E87/BodyCountUB</f>
        <v>0</v>
      </c>
      <c r="F91" s="29"/>
    </row>
    <row r="92" spans="1:7" s="61" customFormat="1" ht="28" x14ac:dyDescent="0.15">
      <c r="A92" s="58" t="s">
        <v>71</v>
      </c>
      <c r="B92" s="75"/>
      <c r="C92" s="87"/>
      <c r="D92" s="110" t="e">
        <f>D88/BodyCountLB</f>
        <v>#VALUE!</v>
      </c>
      <c r="E92" s="110" t="e">
        <f>E88/BodyCountUB</f>
        <v>#VALUE!</v>
      </c>
      <c r="F92" s="69"/>
      <c r="G92" s="60"/>
    </row>
    <row r="93" spans="1:7" s="61" customFormat="1" x14ac:dyDescent="0.15">
      <c r="A93" s="58"/>
      <c r="B93" s="75"/>
      <c r="C93" s="87"/>
      <c r="D93" s="110"/>
      <c r="E93" s="110"/>
      <c r="F93" s="69"/>
      <c r="G93" s="60"/>
    </row>
    <row r="94" spans="1:7" ht="15" thickBot="1" x14ac:dyDescent="0.2">
      <c r="A94" s="32"/>
      <c r="B94" s="84"/>
      <c r="C94" s="48"/>
      <c r="D94" s="84"/>
      <c r="E94" s="84"/>
      <c r="F94" s="38"/>
    </row>
    <row r="95" spans="1:7" s="65" customFormat="1" ht="15" thickTop="1" x14ac:dyDescent="0.15">
      <c r="A95" s="35" t="s">
        <v>74</v>
      </c>
      <c r="B95" s="88"/>
      <c r="C95" s="89"/>
      <c r="D95" s="89"/>
      <c r="E95" s="90"/>
      <c r="F95" s="67"/>
      <c r="G95" s="64"/>
    </row>
    <row r="96" spans="1:7" s="2" customFormat="1" x14ac:dyDescent="0.15">
      <c r="A96" s="7"/>
      <c r="B96" s="91"/>
      <c r="C96" s="91"/>
      <c r="D96" s="91"/>
      <c r="E96" s="92"/>
      <c r="F96" s="19"/>
      <c r="G96" s="4"/>
    </row>
    <row r="97" spans="1:7" x14ac:dyDescent="0.15">
      <c r="A97" s="35" t="s">
        <v>31</v>
      </c>
      <c r="B97" s="77"/>
      <c r="C97" s="77"/>
      <c r="D97" s="77"/>
      <c r="E97" s="78"/>
      <c r="F97" s="18"/>
    </row>
    <row r="98" spans="1:7" ht="42" x14ac:dyDescent="0.15">
      <c r="A98" s="8" t="s">
        <v>26</v>
      </c>
      <c r="B98" s="124">
        <v>0</v>
      </c>
      <c r="C98" s="109" t="e">
        <f>B98*ExchangeRate</f>
        <v>#VALUE!</v>
      </c>
      <c r="D98" s="94"/>
      <c r="E98" s="95"/>
      <c r="F98" s="127" t="s">
        <v>41</v>
      </c>
    </row>
    <row r="99" spans="1:7" ht="42" x14ac:dyDescent="0.15">
      <c r="A99" s="8" t="s">
        <v>0</v>
      </c>
      <c r="B99" s="125">
        <v>0</v>
      </c>
      <c r="C99" s="109" t="e">
        <f>B99*ExchangeRate</f>
        <v>#VALUE!</v>
      </c>
      <c r="D99" s="94"/>
      <c r="E99" s="95"/>
      <c r="F99" s="127" t="s">
        <v>41</v>
      </c>
    </row>
    <row r="100" spans="1:7" x14ac:dyDescent="0.15">
      <c r="A100" s="36"/>
      <c r="B100" s="47"/>
      <c r="C100" s="47"/>
      <c r="D100" s="96"/>
      <c r="E100" s="97"/>
      <c r="F100" s="37"/>
    </row>
    <row r="101" spans="1:7" s="65" customFormat="1" x14ac:dyDescent="0.15">
      <c r="A101" s="62" t="s">
        <v>68</v>
      </c>
      <c r="B101" s="98"/>
      <c r="C101" s="98"/>
      <c r="D101" s="99"/>
      <c r="E101" s="100"/>
      <c r="F101" s="63"/>
      <c r="G101" s="64"/>
    </row>
    <row r="102" spans="1:7" ht="24" customHeight="1" x14ac:dyDescent="0.15">
      <c r="A102" s="30" t="s">
        <v>84</v>
      </c>
      <c r="B102" s="124">
        <v>0</v>
      </c>
      <c r="C102" s="109" t="e">
        <f>B102*ExchangeRate</f>
        <v>#VALUE!</v>
      </c>
      <c r="D102" s="101"/>
      <c r="E102" s="102"/>
    </row>
    <row r="103" spans="1:7" ht="28" x14ac:dyDescent="0.15">
      <c r="A103" s="31" t="s">
        <v>82</v>
      </c>
      <c r="B103" s="124">
        <v>0</v>
      </c>
      <c r="C103" s="93"/>
      <c r="D103" s="103"/>
      <c r="E103" s="104"/>
      <c r="F103" s="20"/>
    </row>
    <row r="104" spans="1:7" ht="28" x14ac:dyDescent="0.15">
      <c r="A104" s="30" t="s">
        <v>85</v>
      </c>
      <c r="B104" s="124">
        <v>0</v>
      </c>
      <c r="C104" s="109" t="e">
        <f>B104*ExchangeRate</f>
        <v>#VALUE!</v>
      </c>
      <c r="D104" s="103"/>
      <c r="E104" s="104"/>
      <c r="F104" s="20"/>
    </row>
    <row r="105" spans="1:7" ht="42" x14ac:dyDescent="0.15">
      <c r="A105" s="30" t="s">
        <v>119</v>
      </c>
      <c r="B105" s="124">
        <v>0</v>
      </c>
      <c r="C105" s="109" t="e">
        <f>B105*ExchangeRate</f>
        <v>#VALUE!</v>
      </c>
      <c r="D105" s="101"/>
      <c r="E105" s="102"/>
      <c r="F105" s="20"/>
    </row>
    <row r="106" spans="1:7" ht="15" thickBot="1" x14ac:dyDescent="0.2">
      <c r="A106" s="13"/>
      <c r="B106" s="84"/>
      <c r="C106" s="48"/>
      <c r="D106" s="105"/>
      <c r="E106" s="106"/>
      <c r="F106" s="17"/>
    </row>
    <row r="107" spans="1:7" s="2" customFormat="1" ht="15" thickTop="1" x14ac:dyDescent="0.15">
      <c r="A107" s="14"/>
      <c r="B107" s="27"/>
      <c r="C107" s="28"/>
      <c r="D107" s="28"/>
      <c r="E107" s="28"/>
      <c r="F107" s="21"/>
      <c r="G107" s="4"/>
    </row>
    <row r="108" spans="1:7" x14ac:dyDescent="0.15">
      <c r="A108" s="1"/>
      <c r="B108" s="25"/>
      <c r="E108" s="24"/>
      <c r="F108" s="22"/>
    </row>
    <row r="109" spans="1:7" x14ac:dyDescent="0.15">
      <c r="A109" s="1"/>
      <c r="B109" s="25"/>
      <c r="E109" s="24"/>
      <c r="F109" s="22"/>
    </row>
    <row r="110" spans="1:7" x14ac:dyDescent="0.15">
      <c r="A110" s="1"/>
      <c r="B110" s="25"/>
      <c r="E110" s="24"/>
      <c r="F110" s="22"/>
    </row>
    <row r="111" spans="1:7" x14ac:dyDescent="0.15">
      <c r="A111" s="1"/>
      <c r="B111" s="25"/>
      <c r="E111" s="24"/>
      <c r="F111" s="22"/>
    </row>
    <row r="112" spans="1:7" x14ac:dyDescent="0.15">
      <c r="A112" s="1"/>
      <c r="B112" s="25"/>
      <c r="E112" s="24"/>
      <c r="F112" s="22"/>
    </row>
    <row r="113" spans="1:7" x14ac:dyDescent="0.15">
      <c r="A113" s="1"/>
      <c r="B113" s="25"/>
      <c r="E113" s="24"/>
      <c r="F113" s="22"/>
    </row>
    <row r="114" spans="1:7" x14ac:dyDescent="0.15">
      <c r="A114" s="1"/>
      <c r="B114" s="25"/>
      <c r="E114" s="24"/>
      <c r="F114" s="22"/>
    </row>
    <row r="115" spans="1:7" x14ac:dyDescent="0.15">
      <c r="A115" s="1"/>
      <c r="B115" s="25"/>
      <c r="E115" s="24"/>
      <c r="F115" s="22"/>
    </row>
    <row r="116" spans="1:7" x14ac:dyDescent="0.15">
      <c r="A116" s="1"/>
      <c r="B116" s="25"/>
      <c r="E116" s="24"/>
      <c r="F116" s="22"/>
    </row>
    <row r="117" spans="1:7" x14ac:dyDescent="0.15">
      <c r="A117" s="1"/>
      <c r="B117" s="25"/>
      <c r="E117" s="24"/>
      <c r="F117" s="22"/>
    </row>
    <row r="118" spans="1:7" x14ac:dyDescent="0.15">
      <c r="A118" s="1"/>
      <c r="B118" s="25"/>
      <c r="E118" s="24"/>
      <c r="F118" s="22"/>
    </row>
    <row r="119" spans="1:7" x14ac:dyDescent="0.15">
      <c r="A119" s="1"/>
      <c r="B119" s="25"/>
      <c r="E119" s="24"/>
      <c r="F119" s="22"/>
    </row>
    <row r="120" spans="1:7" x14ac:dyDescent="0.15">
      <c r="A120" s="1"/>
      <c r="B120" s="25"/>
      <c r="E120" s="24"/>
      <c r="F120" s="22"/>
      <c r="G120" s="1"/>
    </row>
    <row r="121" spans="1:7" x14ac:dyDescent="0.15">
      <c r="A121" s="1"/>
      <c r="B121" s="25"/>
      <c r="E121" s="24"/>
      <c r="F121" s="22"/>
      <c r="G121" s="1"/>
    </row>
    <row r="122" spans="1:7" x14ac:dyDescent="0.15">
      <c r="A122" s="1"/>
      <c r="B122" s="25"/>
      <c r="E122" s="24"/>
      <c r="F122" s="22"/>
      <c r="G122" s="1"/>
    </row>
    <row r="123" spans="1:7" x14ac:dyDescent="0.15">
      <c r="A123" s="1"/>
      <c r="B123" s="25"/>
      <c r="E123" s="24"/>
      <c r="F123" s="22"/>
      <c r="G123" s="1"/>
    </row>
    <row r="124" spans="1:7" x14ac:dyDescent="0.15">
      <c r="A124" s="1"/>
      <c r="E124" s="24"/>
      <c r="F124" s="22"/>
      <c r="G124" s="1"/>
    </row>
    <row r="125" spans="1:7" x14ac:dyDescent="0.15">
      <c r="A125" s="1"/>
      <c r="E125" s="24"/>
      <c r="F125" s="22"/>
      <c r="G125" s="1"/>
    </row>
    <row r="126" spans="1:7" x14ac:dyDescent="0.15">
      <c r="A126" s="1"/>
      <c r="E126" s="24"/>
      <c r="F126" s="22"/>
      <c r="G126" s="1"/>
    </row>
    <row r="127" spans="1:7" x14ac:dyDescent="0.15">
      <c r="A127" s="1"/>
      <c r="E127" s="24"/>
      <c r="F127" s="22"/>
      <c r="G127" s="1"/>
    </row>
    <row r="128" spans="1:7" x14ac:dyDescent="0.15">
      <c r="A128" s="1"/>
      <c r="E128" s="24"/>
      <c r="F128" s="22"/>
      <c r="G128" s="1"/>
    </row>
    <row r="129" spans="1:7" x14ac:dyDescent="0.15">
      <c r="A129" s="1"/>
      <c r="E129" s="24"/>
      <c r="F129" s="22"/>
      <c r="G129" s="1"/>
    </row>
    <row r="130" spans="1:7" x14ac:dyDescent="0.15">
      <c r="A130" s="1"/>
      <c r="E130" s="24"/>
      <c r="F130" s="22"/>
      <c r="G130" s="1"/>
    </row>
    <row r="131" spans="1:7" x14ac:dyDescent="0.15">
      <c r="A131" s="1"/>
      <c r="E131" s="24"/>
      <c r="F131" s="22"/>
      <c r="G131" s="1"/>
    </row>
    <row r="132" spans="1:7" x14ac:dyDescent="0.15">
      <c r="A132" s="1"/>
      <c r="E132" s="24"/>
      <c r="F132" s="22"/>
      <c r="G132" s="1"/>
    </row>
    <row r="133" spans="1:7" x14ac:dyDescent="0.15">
      <c r="A133" s="1"/>
      <c r="E133" s="24"/>
      <c r="F133" s="22"/>
      <c r="G133" s="1"/>
    </row>
    <row r="134" spans="1:7" x14ac:dyDescent="0.15">
      <c r="A134" s="1"/>
      <c r="E134" s="24"/>
      <c r="F134" s="22"/>
      <c r="G134" s="1"/>
    </row>
    <row r="135" spans="1:7" x14ac:dyDescent="0.15">
      <c r="A135" s="1"/>
      <c r="E135" s="24"/>
      <c r="F135" s="22"/>
      <c r="G135" s="1"/>
    </row>
    <row r="136" spans="1:7" x14ac:dyDescent="0.15">
      <c r="A136" s="1"/>
      <c r="E136" s="24"/>
      <c r="F136" s="22"/>
      <c r="G136" s="1"/>
    </row>
    <row r="137" spans="1:7" x14ac:dyDescent="0.15">
      <c r="A137" s="1"/>
      <c r="E137" s="24"/>
      <c r="F137" s="22"/>
      <c r="G137" s="1"/>
    </row>
    <row r="138" spans="1:7" x14ac:dyDescent="0.15">
      <c r="A138" s="1"/>
      <c r="E138" s="24"/>
      <c r="F138" s="22"/>
      <c r="G138" s="1"/>
    </row>
    <row r="139" spans="1:7" x14ac:dyDescent="0.15">
      <c r="A139" s="1"/>
      <c r="E139" s="24"/>
      <c r="F139" s="22"/>
      <c r="G139" s="1"/>
    </row>
    <row r="140" spans="1:7" x14ac:dyDescent="0.15">
      <c r="A140" s="1"/>
      <c r="E140" s="24"/>
      <c r="F140" s="22"/>
      <c r="G140" s="1"/>
    </row>
    <row r="141" spans="1:7" x14ac:dyDescent="0.15">
      <c r="A141" s="1"/>
      <c r="E141" s="24"/>
      <c r="F141" s="22"/>
      <c r="G141" s="1"/>
    </row>
    <row r="142" spans="1:7" x14ac:dyDescent="0.15">
      <c r="A142" s="1"/>
      <c r="E142" s="24"/>
      <c r="F142" s="22"/>
      <c r="G142" s="1"/>
    </row>
    <row r="143" spans="1:7" x14ac:dyDescent="0.15">
      <c r="A143" s="1"/>
      <c r="E143" s="24"/>
      <c r="F143" s="22"/>
      <c r="G143" s="1"/>
    </row>
    <row r="144" spans="1:7" x14ac:dyDescent="0.15">
      <c r="A144" s="1"/>
      <c r="E144" s="24"/>
      <c r="F144" s="22"/>
      <c r="G144" s="1"/>
    </row>
    <row r="145" spans="1:7" x14ac:dyDescent="0.15">
      <c r="A145" s="1"/>
      <c r="E145" s="24"/>
      <c r="F145" s="22"/>
      <c r="G145" s="1"/>
    </row>
    <row r="146" spans="1:7" x14ac:dyDescent="0.15">
      <c r="A146" s="1"/>
      <c r="E146" s="24"/>
      <c r="F146" s="22"/>
      <c r="G146" s="1"/>
    </row>
    <row r="147" spans="1:7" x14ac:dyDescent="0.15">
      <c r="A147" s="1"/>
      <c r="E147" s="24"/>
      <c r="F147" s="22"/>
      <c r="G147" s="1"/>
    </row>
    <row r="148" spans="1:7" x14ac:dyDescent="0.15">
      <c r="A148" s="1"/>
      <c r="E148" s="24"/>
      <c r="F148" s="22"/>
      <c r="G148" s="1"/>
    </row>
    <row r="149" spans="1:7" x14ac:dyDescent="0.15">
      <c r="A149" s="1"/>
      <c r="E149" s="24"/>
      <c r="F149" s="22"/>
      <c r="G149" s="1"/>
    </row>
    <row r="150" spans="1:7" x14ac:dyDescent="0.15">
      <c r="A150" s="1"/>
      <c r="E150" s="24"/>
      <c r="F150" s="22"/>
      <c r="G150" s="1"/>
    </row>
    <row r="151" spans="1:7" x14ac:dyDescent="0.15">
      <c r="A151" s="1"/>
      <c r="E151" s="24"/>
      <c r="F151" s="22"/>
      <c r="G151" s="1"/>
    </row>
    <row r="152" spans="1:7" x14ac:dyDescent="0.15">
      <c r="A152" s="1"/>
      <c r="E152" s="24"/>
      <c r="F152" s="22"/>
      <c r="G152" s="1"/>
    </row>
    <row r="153" spans="1:7" x14ac:dyDescent="0.15">
      <c r="A153" s="1"/>
      <c r="E153" s="24"/>
      <c r="F153" s="22"/>
      <c r="G153" s="1"/>
    </row>
    <row r="154" spans="1:7" x14ac:dyDescent="0.15">
      <c r="A154" s="1"/>
      <c r="E154" s="24"/>
      <c r="F154" s="22"/>
      <c r="G154" s="1"/>
    </row>
    <row r="155" spans="1:7" x14ac:dyDescent="0.15">
      <c r="A155" s="1"/>
      <c r="E155" s="24"/>
      <c r="F155" s="22"/>
      <c r="G155" s="1"/>
    </row>
    <row r="156" spans="1:7" x14ac:dyDescent="0.15">
      <c r="A156" s="1"/>
      <c r="E156" s="24"/>
      <c r="F156" s="22"/>
      <c r="G156" s="1"/>
    </row>
    <row r="157" spans="1:7" x14ac:dyDescent="0.15">
      <c r="A157" s="1"/>
      <c r="E157" s="24"/>
      <c r="F157" s="22"/>
      <c r="G157" s="1"/>
    </row>
    <row r="158" spans="1:7" x14ac:dyDescent="0.15">
      <c r="A158" s="1"/>
      <c r="E158" s="24"/>
      <c r="F158" s="22"/>
      <c r="G158" s="1"/>
    </row>
    <row r="159" spans="1:7" x14ac:dyDescent="0.15">
      <c r="A159" s="1"/>
      <c r="E159" s="24"/>
      <c r="F159" s="22"/>
      <c r="G159" s="1"/>
    </row>
    <row r="160" spans="1:7" x14ac:dyDescent="0.15">
      <c r="A160" s="1"/>
      <c r="E160" s="24"/>
      <c r="F160" s="22"/>
      <c r="G160" s="1"/>
    </row>
    <row r="161" spans="1:7" x14ac:dyDescent="0.15">
      <c r="A161" s="1"/>
      <c r="E161" s="24"/>
      <c r="F161" s="22"/>
      <c r="G161" s="1"/>
    </row>
    <row r="162" spans="1:7" x14ac:dyDescent="0.15">
      <c r="A162" s="1"/>
      <c r="E162" s="24"/>
      <c r="F162" s="22"/>
      <c r="G162" s="1"/>
    </row>
    <row r="163" spans="1:7" x14ac:dyDescent="0.15">
      <c r="A163" s="1"/>
      <c r="E163" s="24"/>
      <c r="F163" s="22"/>
      <c r="G163" s="1"/>
    </row>
    <row r="164" spans="1:7" x14ac:dyDescent="0.15">
      <c r="A164" s="1"/>
      <c r="E164" s="24"/>
      <c r="F164" s="22"/>
      <c r="G164" s="1"/>
    </row>
    <row r="165" spans="1:7" x14ac:dyDescent="0.15">
      <c r="A165" s="1"/>
      <c r="E165" s="24"/>
      <c r="F165" s="22"/>
      <c r="G165" s="1"/>
    </row>
    <row r="166" spans="1:7" x14ac:dyDescent="0.15">
      <c r="A166" s="1"/>
      <c r="E166" s="24"/>
      <c r="F166" s="22"/>
      <c r="G166" s="1"/>
    </row>
    <row r="167" spans="1:7" x14ac:dyDescent="0.15">
      <c r="A167" s="1"/>
      <c r="E167" s="24"/>
      <c r="F167" s="22"/>
      <c r="G167" s="1"/>
    </row>
    <row r="168" spans="1:7" x14ac:dyDescent="0.15">
      <c r="A168" s="1"/>
      <c r="E168" s="24"/>
      <c r="F168" s="22"/>
      <c r="G168" s="1"/>
    </row>
    <row r="169" spans="1:7" x14ac:dyDescent="0.15">
      <c r="A169" s="1"/>
      <c r="E169" s="24"/>
      <c r="F169" s="22"/>
      <c r="G169" s="1"/>
    </row>
    <row r="170" spans="1:7" x14ac:dyDescent="0.15">
      <c r="A170" s="1"/>
      <c r="E170" s="24"/>
      <c r="F170" s="22"/>
      <c r="G170" s="1"/>
    </row>
    <row r="171" spans="1:7" x14ac:dyDescent="0.15">
      <c r="A171" s="1"/>
      <c r="E171" s="24"/>
      <c r="F171" s="22"/>
      <c r="G171" s="1"/>
    </row>
    <row r="172" spans="1:7" x14ac:dyDescent="0.15">
      <c r="A172" s="1"/>
      <c r="E172" s="24"/>
      <c r="F172" s="22"/>
      <c r="G172" s="1"/>
    </row>
    <row r="173" spans="1:7" x14ac:dyDescent="0.15">
      <c r="A173" s="1"/>
      <c r="E173" s="24"/>
      <c r="F173" s="22"/>
      <c r="G173" s="1"/>
    </row>
    <row r="174" spans="1:7" x14ac:dyDescent="0.15">
      <c r="A174" s="1"/>
      <c r="E174" s="24"/>
      <c r="F174" s="22"/>
      <c r="G174" s="1"/>
    </row>
    <row r="175" spans="1:7" x14ac:dyDescent="0.15">
      <c r="A175" s="1"/>
      <c r="E175" s="24"/>
      <c r="F175" s="22"/>
      <c r="G175" s="1"/>
    </row>
    <row r="176" spans="1:7" x14ac:dyDescent="0.15">
      <c r="A176" s="1"/>
      <c r="E176" s="24"/>
      <c r="F176" s="22"/>
      <c r="G176" s="1"/>
    </row>
    <row r="177" spans="1:7" x14ac:dyDescent="0.15">
      <c r="A177" s="1"/>
      <c r="E177" s="24"/>
      <c r="F177" s="22"/>
      <c r="G177" s="1"/>
    </row>
    <row r="178" spans="1:7" x14ac:dyDescent="0.15">
      <c r="A178" s="1"/>
      <c r="E178" s="24"/>
      <c r="F178" s="22"/>
      <c r="G178" s="1"/>
    </row>
    <row r="179" spans="1:7" x14ac:dyDescent="0.15">
      <c r="A179" s="1"/>
      <c r="E179" s="24"/>
      <c r="F179" s="22"/>
      <c r="G179" s="1"/>
    </row>
  </sheetData>
  <mergeCells count="15">
    <mergeCell ref="A2:F2"/>
    <mergeCell ref="F36:F38"/>
    <mergeCell ref="A1:F1"/>
    <mergeCell ref="D6:F6"/>
    <mergeCell ref="B7:C7"/>
    <mergeCell ref="D7:E7"/>
    <mergeCell ref="F32:F35"/>
    <mergeCell ref="A34:A35"/>
    <mergeCell ref="B34:B35"/>
    <mergeCell ref="C34:C35"/>
    <mergeCell ref="D34:D35"/>
    <mergeCell ref="E34:E35"/>
    <mergeCell ref="A4:F4"/>
    <mergeCell ref="B3:F3"/>
    <mergeCell ref="A5:F5"/>
  </mergeCells>
  <phoneticPr fontId="0" type="noConversion"/>
  <printOptions horizontalCentered="1" gridLines="1" gridLinesSet="0"/>
  <pageMargins left="0.24000000000000002" right="0.39000000000000007" top="0.98" bottom="0.79000000000000015" header="0.5" footer="0.25"/>
  <pageSetup scale="82" fitToHeight="5" orientation="landscape" horizontalDpi="4294967292" verticalDpi="4294967292"/>
  <headerFooter>
    <oddHeader xml:space="preserve">&amp;C&amp;"Lucida Grande,Regular"&amp;K000000Conference Expenses Worksheet for INSERT NAME OF CONFERENCE, CITY, AND YEAR_x000D_   &amp;"Times New Roman,Regular"                              </oddHeader>
    <oddFooter>&amp;L&amp;"Optima,Regular"&amp;K000000Template revised 2015-09-02&amp;R&amp;"Optima,Regular"&amp;K000000Page &amp;P</oddFooter>
  </headerFooter>
  <rowBreaks count="4" manualBreakCount="4">
    <brk id="14" max="16383" man="1"/>
    <brk id="30" max="5" man="1"/>
    <brk id="67" max="5" man="1"/>
    <brk id="94" max="5" man="1"/>
  </rowBreaks>
  <ignoredErrors>
    <ignoredError sqref="D71:E71"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Graeme Hirst</cp:lastModifiedBy>
  <cp:lastPrinted>2015-09-04T13:38:35Z</cp:lastPrinted>
  <dcterms:created xsi:type="dcterms:W3CDTF">1999-05-19T14:12:27Z</dcterms:created>
  <dcterms:modified xsi:type="dcterms:W3CDTF">2017-03-22T20:04:48Z</dcterms:modified>
</cp:coreProperties>
</file>